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isgov-my.sharepoint.com/personal/vicky_chau_dsit_gov_uk/Documents/Documents/2. ESA/1. GEO RETURN/3. ITT Lists/"/>
    </mc:Choice>
  </mc:AlternateContent>
  <xr:revisionPtr revIDLastSave="0" documentId="8_{D88E1CA9-8B95-40F0-8CDD-52767AF88D1C}" xr6:coauthVersionLast="47" xr6:coauthVersionMax="47" xr10:uidLastSave="{00000000-0000-0000-0000-000000000000}"/>
  <bookViews>
    <workbookView xWindow="28680" yWindow="-120" windowWidth="29040" windowHeight="15720" activeTab="3" xr2:uid="{94471F8B-EE2A-485E-BDDC-48D6B77E1AE7}"/>
  </bookViews>
  <sheets>
    <sheet name="ESA ITTs – Issued" sheetId="2" r:id="rId1"/>
    <sheet name="ESA ITTs – Intended" sheetId="1" r:id="rId2"/>
    <sheet name="Non ESA ITTs – Issued" sheetId="3" r:id="rId3"/>
    <sheet name="Non ESA ITTs – Intended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W295" i="4" l="1"/>
  <c r="W294" i="4"/>
  <c r="W293" i="4"/>
  <c r="W292" i="4"/>
  <c r="W291" i="4"/>
  <c r="W290" i="4"/>
  <c r="W289" i="4"/>
  <c r="W288" i="4"/>
  <c r="W287" i="4"/>
  <c r="W286" i="4"/>
  <c r="W285" i="4"/>
  <c r="W284" i="4"/>
  <c r="W283" i="4"/>
  <c r="W282" i="4"/>
  <c r="W281" i="4"/>
  <c r="W280" i="4"/>
  <c r="W279" i="4"/>
  <c r="W278" i="4"/>
  <c r="W277" i="4"/>
  <c r="W276" i="4"/>
  <c r="W275" i="4"/>
  <c r="W274" i="4"/>
  <c r="W273" i="4"/>
  <c r="W272" i="4"/>
  <c r="W271" i="4"/>
  <c r="W270" i="4"/>
  <c r="W269" i="4"/>
  <c r="W268" i="4"/>
  <c r="W267" i="4"/>
  <c r="W266" i="4"/>
  <c r="W265" i="4"/>
  <c r="W264" i="4"/>
  <c r="W263" i="4"/>
  <c r="W262" i="4"/>
  <c r="W261" i="4"/>
  <c r="W260" i="4"/>
  <c r="W259" i="4"/>
  <c r="W258" i="4"/>
  <c r="W257" i="4"/>
  <c r="W256" i="4"/>
  <c r="W255" i="4"/>
  <c r="W254" i="4"/>
  <c r="W253" i="4"/>
  <c r="W252" i="4"/>
  <c r="W251" i="4"/>
  <c r="W250" i="4"/>
  <c r="W249" i="4"/>
  <c r="W248" i="4"/>
  <c r="W247" i="4"/>
  <c r="W246" i="4"/>
  <c r="W245" i="4"/>
  <c r="W244" i="4"/>
  <c r="W243" i="4"/>
  <c r="W242" i="4"/>
  <c r="W241" i="4"/>
  <c r="W240" i="4"/>
  <c r="W239" i="4"/>
  <c r="W238" i="4"/>
  <c r="W237" i="4"/>
  <c r="W236" i="4"/>
  <c r="W235" i="4"/>
  <c r="W234" i="4"/>
  <c r="W233" i="4"/>
  <c r="W232" i="4"/>
  <c r="W231" i="4"/>
  <c r="W230" i="4"/>
  <c r="W229" i="4"/>
  <c r="W228" i="4"/>
  <c r="W227" i="4"/>
  <c r="W226" i="4"/>
  <c r="W225" i="4"/>
  <c r="W224" i="4"/>
  <c r="W223" i="4"/>
  <c r="W222" i="4"/>
  <c r="W221" i="4"/>
  <c r="W220" i="4"/>
  <c r="W219" i="4"/>
  <c r="W218" i="4"/>
  <c r="W217" i="4"/>
  <c r="W216" i="4"/>
  <c r="W215" i="4"/>
  <c r="W214" i="4"/>
  <c r="W213" i="4"/>
  <c r="W212" i="4"/>
  <c r="W211" i="4"/>
  <c r="W210" i="4"/>
  <c r="W209" i="4"/>
  <c r="W208" i="4"/>
  <c r="W207" i="4"/>
  <c r="W206" i="4"/>
  <c r="W205" i="4"/>
  <c r="W204" i="4"/>
  <c r="W203" i="4"/>
  <c r="W202" i="4"/>
  <c r="W201" i="4"/>
  <c r="W200" i="4"/>
  <c r="W199" i="4"/>
  <c r="W198" i="4"/>
  <c r="W197" i="4"/>
  <c r="W196" i="4"/>
  <c r="W195" i="4"/>
  <c r="W194" i="4"/>
  <c r="W193" i="4"/>
  <c r="W192" i="4"/>
  <c r="W191" i="4"/>
  <c r="W190" i="4"/>
  <c r="W189" i="4"/>
  <c r="W188" i="4"/>
  <c r="W187" i="4"/>
  <c r="W186" i="4"/>
  <c r="W185" i="4"/>
  <c r="W184" i="4"/>
  <c r="W183" i="4"/>
  <c r="W182" i="4"/>
  <c r="W181" i="4"/>
  <c r="W180" i="4"/>
  <c r="W179" i="4"/>
  <c r="W178" i="4"/>
  <c r="W177" i="4"/>
  <c r="W176" i="4"/>
  <c r="W175" i="4"/>
  <c r="W174" i="4"/>
  <c r="W173" i="4"/>
  <c r="W172" i="4"/>
  <c r="W171" i="4"/>
  <c r="W170" i="4"/>
  <c r="W169" i="4"/>
  <c r="W168" i="4"/>
  <c r="W167" i="4"/>
  <c r="W166" i="4"/>
  <c r="W165" i="4"/>
  <c r="W164" i="4"/>
  <c r="W163" i="4"/>
  <c r="W162" i="4"/>
  <c r="W161" i="4"/>
  <c r="W160" i="4"/>
  <c r="W159" i="4"/>
  <c r="W158" i="4"/>
  <c r="W157" i="4"/>
  <c r="W156" i="4"/>
  <c r="W155" i="4"/>
  <c r="W154" i="4"/>
  <c r="W153" i="4"/>
  <c r="W152" i="4"/>
  <c r="W151" i="4"/>
  <c r="W150" i="4"/>
  <c r="W149" i="4"/>
  <c r="W148" i="4"/>
  <c r="W147" i="4"/>
  <c r="W146" i="4"/>
  <c r="W145" i="4"/>
  <c r="W144" i="4"/>
  <c r="W143" i="4"/>
  <c r="W142" i="4"/>
  <c r="W141" i="4"/>
  <c r="W140" i="4"/>
  <c r="W139" i="4"/>
  <c r="W138" i="4"/>
  <c r="W137" i="4"/>
  <c r="W136" i="4"/>
  <c r="W135" i="4"/>
  <c r="W134" i="4"/>
  <c r="W133" i="4"/>
  <c r="W132" i="4"/>
  <c r="W131" i="4"/>
  <c r="W130" i="4"/>
  <c r="W129" i="4"/>
  <c r="W128" i="4"/>
  <c r="W127" i="4"/>
  <c r="W126" i="4"/>
  <c r="W125" i="4"/>
  <c r="W124" i="4"/>
  <c r="W123" i="4"/>
  <c r="W122" i="4"/>
  <c r="W121" i="4"/>
  <c r="W120" i="4"/>
  <c r="W119" i="4"/>
  <c r="W118" i="4"/>
  <c r="W117" i="4"/>
  <c r="W116" i="4"/>
  <c r="W115" i="4"/>
  <c r="W114" i="4"/>
  <c r="W113" i="4"/>
  <c r="W112" i="4"/>
  <c r="W111" i="4"/>
  <c r="W110" i="4"/>
  <c r="W109" i="4"/>
  <c r="W108" i="4"/>
  <c r="W107" i="4"/>
  <c r="W106" i="4"/>
  <c r="W105" i="4"/>
  <c r="W104" i="4"/>
  <c r="W103" i="4"/>
  <c r="W102" i="4"/>
  <c r="W101" i="4"/>
  <c r="W100" i="4"/>
  <c r="W99" i="4"/>
  <c r="W98" i="4"/>
  <c r="W97" i="4"/>
  <c r="W96" i="4"/>
  <c r="W95" i="4"/>
  <c r="W94" i="4"/>
  <c r="W93" i="4"/>
  <c r="W92" i="4"/>
  <c r="W91" i="4"/>
  <c r="W90" i="4"/>
  <c r="W89" i="4"/>
  <c r="W88" i="4"/>
  <c r="W87" i="4"/>
  <c r="W86" i="4"/>
  <c r="W85" i="4"/>
  <c r="W84" i="4"/>
  <c r="W83" i="4"/>
  <c r="W82" i="4"/>
  <c r="W81" i="4"/>
  <c r="W80" i="4"/>
  <c r="W79" i="4"/>
  <c r="W78" i="4"/>
  <c r="W77" i="4"/>
  <c r="W76" i="4"/>
  <c r="W75" i="4"/>
  <c r="W74" i="4"/>
  <c r="W73" i="4"/>
  <c r="W72" i="4"/>
  <c r="W71" i="4"/>
  <c r="W70" i="4"/>
  <c r="W69" i="4"/>
  <c r="W68" i="4"/>
  <c r="W67" i="4"/>
  <c r="W66" i="4"/>
  <c r="W65" i="4"/>
  <c r="W64" i="4"/>
  <c r="W63" i="4"/>
  <c r="W62" i="4"/>
  <c r="W61" i="4"/>
  <c r="W60" i="4"/>
  <c r="W59" i="4"/>
  <c r="W58" i="4"/>
  <c r="W57" i="4"/>
  <c r="W56" i="4"/>
  <c r="W55" i="4"/>
  <c r="W54" i="4"/>
  <c r="W53" i="4"/>
  <c r="W52" i="4"/>
  <c r="W51" i="4"/>
  <c r="W50" i="4"/>
  <c r="W49" i="4"/>
  <c r="W48" i="4"/>
  <c r="W47" i="4"/>
  <c r="W46" i="4"/>
  <c r="W45" i="4"/>
  <c r="W44" i="4"/>
  <c r="W43" i="4"/>
  <c r="W42" i="4"/>
  <c r="W41" i="4"/>
  <c r="W40" i="4"/>
  <c r="W39" i="4"/>
  <c r="W38" i="4"/>
  <c r="W37" i="4"/>
  <c r="W36" i="4"/>
  <c r="W35" i="4"/>
  <c r="W34" i="4"/>
  <c r="W33" i="4"/>
  <c r="W32" i="4"/>
  <c r="W31" i="4"/>
  <c r="W30" i="4"/>
  <c r="W29" i="4"/>
  <c r="W28" i="4"/>
  <c r="W27" i="4"/>
  <c r="W26" i="4"/>
  <c r="W25" i="4"/>
  <c r="W24" i="4"/>
  <c r="W23" i="4"/>
  <c r="W22" i="4"/>
  <c r="W21" i="4"/>
  <c r="W20" i="4"/>
  <c r="W19" i="4"/>
  <c r="W18" i="4"/>
  <c r="W17" i="4"/>
  <c r="W16" i="4"/>
  <c r="W15" i="4"/>
  <c r="W14" i="4"/>
  <c r="W13" i="4"/>
  <c r="W12" i="4"/>
  <c r="W11" i="4"/>
  <c r="W10" i="4"/>
  <c r="W9" i="4"/>
  <c r="W8" i="4"/>
  <c r="W7" i="4"/>
  <c r="W6" i="4"/>
  <c r="W5" i="4"/>
  <c r="W4" i="4"/>
  <c r="W3" i="4"/>
  <c r="W2" i="4"/>
  <c r="W295" i="3"/>
  <c r="W294" i="3"/>
  <c r="W293" i="3"/>
  <c r="W292" i="3"/>
  <c r="W291" i="3"/>
  <c r="W290" i="3"/>
  <c r="W289" i="3"/>
  <c r="W288" i="3"/>
  <c r="W287" i="3"/>
  <c r="W286" i="3"/>
  <c r="W285" i="3"/>
  <c r="W284" i="3"/>
  <c r="W283" i="3"/>
  <c r="W282" i="3"/>
  <c r="W281" i="3"/>
  <c r="W280" i="3"/>
  <c r="W279" i="3"/>
  <c r="W278" i="3"/>
  <c r="W277" i="3"/>
  <c r="W276" i="3"/>
  <c r="W275" i="3"/>
  <c r="W274" i="3"/>
  <c r="W273" i="3"/>
  <c r="W272" i="3"/>
  <c r="W271" i="3"/>
  <c r="W270" i="3"/>
  <c r="W269" i="3"/>
  <c r="W268" i="3"/>
  <c r="W267" i="3"/>
  <c r="W266" i="3"/>
  <c r="W265" i="3"/>
  <c r="W264" i="3"/>
  <c r="W263" i="3"/>
  <c r="W262" i="3"/>
  <c r="W261" i="3"/>
  <c r="W260" i="3"/>
  <c r="W259" i="3"/>
  <c r="W258" i="3"/>
  <c r="W257" i="3"/>
  <c r="W256" i="3"/>
  <c r="W255" i="3"/>
  <c r="W254" i="3"/>
  <c r="W253" i="3"/>
  <c r="W252" i="3"/>
  <c r="W251" i="3"/>
  <c r="W250" i="3"/>
  <c r="W249" i="3"/>
  <c r="W248" i="3"/>
  <c r="W247" i="3"/>
  <c r="W246" i="3"/>
  <c r="W245" i="3"/>
  <c r="W244" i="3"/>
  <c r="W243" i="3"/>
  <c r="W242" i="3"/>
  <c r="W241" i="3"/>
  <c r="W240" i="3"/>
  <c r="W239" i="3"/>
  <c r="W238" i="3"/>
  <c r="W237" i="3"/>
  <c r="W236" i="3"/>
  <c r="W235" i="3"/>
  <c r="W234" i="3"/>
  <c r="W233" i="3"/>
  <c r="W232" i="3"/>
  <c r="W231" i="3"/>
  <c r="W230" i="3"/>
  <c r="W229" i="3"/>
  <c r="W228" i="3"/>
  <c r="W227" i="3"/>
  <c r="W226" i="3"/>
  <c r="W225" i="3"/>
  <c r="W224" i="3"/>
  <c r="W223" i="3"/>
  <c r="W222" i="3"/>
  <c r="W221" i="3"/>
  <c r="W220" i="3"/>
  <c r="W219" i="3"/>
  <c r="W218" i="3"/>
  <c r="W217" i="3"/>
  <c r="W216" i="3"/>
  <c r="W215" i="3"/>
  <c r="W214" i="3"/>
  <c r="W213" i="3"/>
  <c r="W212" i="3"/>
  <c r="W211" i="3"/>
  <c r="W210" i="3"/>
  <c r="W209" i="3"/>
  <c r="W208" i="3"/>
  <c r="W207" i="3"/>
  <c r="W206" i="3"/>
  <c r="W205" i="3"/>
  <c r="W204" i="3"/>
  <c r="W203" i="3"/>
  <c r="W202" i="3"/>
  <c r="W201" i="3"/>
  <c r="W200" i="3"/>
  <c r="W199" i="3"/>
  <c r="W198" i="3"/>
  <c r="W197" i="3"/>
  <c r="W196" i="3"/>
  <c r="W195" i="3"/>
  <c r="W194" i="3"/>
  <c r="W193" i="3"/>
  <c r="W192" i="3"/>
  <c r="W191" i="3"/>
  <c r="W190" i="3"/>
  <c r="W189" i="3"/>
  <c r="W188" i="3"/>
  <c r="W187" i="3"/>
  <c r="W186" i="3"/>
  <c r="W185" i="3"/>
  <c r="W184" i="3"/>
  <c r="W183" i="3"/>
  <c r="W182" i="3"/>
  <c r="W181" i="3"/>
  <c r="W180" i="3"/>
  <c r="W179" i="3"/>
  <c r="W178" i="3"/>
  <c r="W177" i="3"/>
  <c r="W176" i="3"/>
  <c r="W175" i="3"/>
  <c r="W174" i="3"/>
  <c r="W173" i="3"/>
  <c r="W172" i="3"/>
  <c r="W171" i="3"/>
  <c r="W170" i="3"/>
  <c r="W169" i="3"/>
  <c r="W168" i="3"/>
  <c r="W167" i="3"/>
  <c r="W166" i="3"/>
  <c r="W165" i="3"/>
  <c r="W164" i="3"/>
  <c r="W163" i="3"/>
  <c r="W162" i="3"/>
  <c r="W161" i="3"/>
  <c r="W160" i="3"/>
  <c r="W159" i="3"/>
  <c r="W158" i="3"/>
  <c r="W157" i="3"/>
  <c r="W156" i="3"/>
  <c r="W155" i="3"/>
  <c r="W154" i="3"/>
  <c r="W153" i="3"/>
  <c r="W152" i="3"/>
  <c r="W151" i="3"/>
  <c r="W150" i="3"/>
  <c r="W149" i="3"/>
  <c r="W148" i="3"/>
  <c r="W147" i="3"/>
  <c r="W146" i="3"/>
  <c r="W145" i="3"/>
  <c r="W144" i="3"/>
  <c r="W143" i="3"/>
  <c r="W142" i="3"/>
  <c r="W141" i="3"/>
  <c r="W140" i="3"/>
  <c r="W139" i="3"/>
  <c r="W138" i="3"/>
  <c r="W137" i="3"/>
  <c r="W136" i="3"/>
  <c r="W135" i="3"/>
  <c r="W134" i="3"/>
  <c r="W133" i="3"/>
  <c r="W132" i="3"/>
  <c r="W131" i="3"/>
  <c r="W130" i="3"/>
  <c r="W129" i="3"/>
  <c r="W128" i="3"/>
  <c r="W127" i="3"/>
  <c r="W126" i="3"/>
  <c r="W125" i="3"/>
  <c r="W124" i="3"/>
  <c r="W123" i="3"/>
  <c r="W122" i="3"/>
  <c r="W121" i="3"/>
  <c r="W120" i="3"/>
  <c r="W119" i="3"/>
  <c r="W118" i="3"/>
  <c r="W117" i="3"/>
  <c r="W116" i="3"/>
  <c r="W115" i="3"/>
  <c r="W114" i="3"/>
  <c r="W113" i="3"/>
  <c r="W112" i="3"/>
  <c r="W111" i="3"/>
  <c r="W110" i="3"/>
  <c r="W109" i="3"/>
  <c r="W108" i="3"/>
  <c r="W107" i="3"/>
  <c r="W106" i="3"/>
  <c r="W105" i="3"/>
  <c r="W104" i="3"/>
  <c r="W103" i="3"/>
  <c r="W102" i="3"/>
  <c r="W101" i="3"/>
  <c r="W100" i="3"/>
  <c r="W99" i="3"/>
  <c r="W98" i="3"/>
  <c r="W97" i="3"/>
  <c r="W96" i="3"/>
  <c r="W95" i="3"/>
  <c r="W94" i="3"/>
  <c r="W93" i="3"/>
  <c r="W92" i="3"/>
  <c r="W91" i="3"/>
  <c r="W90" i="3"/>
  <c r="W89" i="3"/>
  <c r="W88" i="3"/>
  <c r="W87" i="3"/>
  <c r="W86" i="3"/>
  <c r="W85" i="3"/>
  <c r="W84" i="3"/>
  <c r="W83" i="3"/>
  <c r="W82" i="3"/>
  <c r="W81" i="3"/>
  <c r="W80" i="3"/>
  <c r="W79" i="3"/>
  <c r="W78" i="3"/>
  <c r="W77" i="3"/>
  <c r="W76" i="3"/>
  <c r="W75" i="3"/>
  <c r="W74" i="3"/>
  <c r="W73" i="3"/>
  <c r="W72" i="3"/>
  <c r="W71" i="3"/>
  <c r="W70" i="3"/>
  <c r="W69" i="3"/>
  <c r="W68" i="3"/>
  <c r="W67" i="3"/>
  <c r="W66" i="3"/>
  <c r="W65" i="3"/>
  <c r="W64" i="3"/>
  <c r="W63" i="3"/>
  <c r="W62" i="3"/>
  <c r="W61" i="3"/>
  <c r="W60" i="3"/>
  <c r="W59" i="3"/>
  <c r="W58" i="3"/>
  <c r="W57" i="3"/>
  <c r="W56" i="3"/>
  <c r="W55" i="3"/>
  <c r="W54" i="3"/>
  <c r="W53" i="3"/>
  <c r="W52" i="3"/>
  <c r="W51" i="3"/>
  <c r="W50" i="3"/>
  <c r="W49" i="3"/>
  <c r="W48" i="3"/>
  <c r="W47" i="3"/>
  <c r="W46" i="3"/>
  <c r="W45" i="3"/>
  <c r="W44" i="3"/>
  <c r="W43" i="3"/>
  <c r="W42" i="3"/>
  <c r="W41" i="3"/>
  <c r="W40" i="3"/>
  <c r="W39" i="3"/>
  <c r="W38" i="3"/>
  <c r="W37" i="3"/>
  <c r="W36" i="3"/>
  <c r="W35" i="3"/>
  <c r="W34" i="3"/>
  <c r="W33" i="3"/>
  <c r="W32" i="3"/>
  <c r="W31" i="3"/>
  <c r="W30" i="3"/>
  <c r="W29" i="3"/>
  <c r="W28" i="3"/>
  <c r="W27" i="3"/>
  <c r="W26" i="3"/>
  <c r="W25" i="3"/>
  <c r="W24" i="3"/>
  <c r="W23" i="3"/>
  <c r="W22" i="3"/>
  <c r="W21" i="3"/>
  <c r="W20" i="3"/>
  <c r="W19" i="3"/>
  <c r="W18" i="3"/>
  <c r="W17" i="3"/>
  <c r="W16" i="3"/>
  <c r="W15" i="3"/>
  <c r="W14" i="3"/>
  <c r="W13" i="3"/>
  <c r="W12" i="3"/>
  <c r="W11" i="3"/>
  <c r="W10" i="3"/>
  <c r="W9" i="3"/>
  <c r="W8" i="3"/>
  <c r="W7" i="3"/>
  <c r="W6" i="3"/>
  <c r="W5" i="3"/>
  <c r="W4" i="3"/>
  <c r="W3" i="3"/>
  <c r="W2" i="3"/>
  <c r="AD406" i="2"/>
  <c r="AD405" i="2"/>
  <c r="AD404" i="2"/>
  <c r="AD403" i="2"/>
  <c r="AD402" i="2"/>
  <c r="AD401" i="2"/>
  <c r="AD400" i="2"/>
  <c r="AD399" i="2"/>
  <c r="AD398" i="2"/>
  <c r="AD397" i="2"/>
  <c r="AD396" i="2"/>
  <c r="AD395" i="2"/>
  <c r="AD394" i="2"/>
  <c r="AD393" i="2"/>
  <c r="AD392" i="2"/>
  <c r="AD391" i="2"/>
  <c r="AD390" i="2"/>
  <c r="AD389" i="2"/>
  <c r="AD388" i="2"/>
  <c r="AD387" i="2"/>
  <c r="AD386" i="2"/>
  <c r="AD385" i="2"/>
  <c r="AD384" i="2"/>
  <c r="AD383" i="2"/>
  <c r="AD382" i="2"/>
  <c r="AD381" i="2"/>
  <c r="AD380" i="2"/>
  <c r="AD379" i="2"/>
  <c r="AD378" i="2"/>
  <c r="AD377" i="2"/>
  <c r="AD376" i="2"/>
  <c r="AD375" i="2"/>
  <c r="AD374" i="2"/>
  <c r="AD373" i="2"/>
  <c r="AD372" i="2"/>
  <c r="AD371" i="2"/>
  <c r="AD370" i="2"/>
  <c r="AD369" i="2"/>
  <c r="AD368" i="2"/>
  <c r="AD367" i="2"/>
  <c r="AD366" i="2"/>
  <c r="AD365" i="2"/>
  <c r="AD364" i="2"/>
  <c r="AD363" i="2"/>
  <c r="AD362" i="2"/>
  <c r="AD361" i="2"/>
  <c r="AD360" i="2"/>
  <c r="AD359" i="2"/>
  <c r="AD358" i="2"/>
  <c r="AD357" i="2"/>
  <c r="AD356" i="2"/>
  <c r="AD355" i="2"/>
  <c r="AD354" i="2"/>
  <c r="AD353" i="2"/>
  <c r="AD352" i="2"/>
  <c r="AD351" i="2"/>
  <c r="AD350" i="2"/>
  <c r="AD349" i="2"/>
  <c r="AD348" i="2"/>
  <c r="AD347" i="2"/>
  <c r="AD346" i="2"/>
  <c r="AD345" i="2"/>
  <c r="AD344" i="2"/>
  <c r="AD343" i="2"/>
  <c r="AD342" i="2"/>
  <c r="AD341" i="2"/>
  <c r="AD340" i="2"/>
  <c r="AD339" i="2"/>
  <c r="AD338" i="2"/>
  <c r="AD337" i="2"/>
  <c r="AD336" i="2"/>
  <c r="AD335" i="2"/>
  <c r="AD334" i="2"/>
  <c r="AD333" i="2"/>
  <c r="AD332" i="2"/>
  <c r="AD331" i="2"/>
  <c r="AD330" i="2"/>
  <c r="AD329" i="2"/>
  <c r="AD328" i="2"/>
  <c r="AD327" i="2"/>
  <c r="AD326" i="2"/>
  <c r="AD325" i="2"/>
  <c r="AD324" i="2"/>
  <c r="AD323" i="2"/>
  <c r="AD322" i="2"/>
  <c r="AD321" i="2"/>
  <c r="AD320" i="2"/>
  <c r="AD319" i="2"/>
  <c r="AD318" i="2"/>
  <c r="AD317" i="2"/>
  <c r="AD316" i="2"/>
  <c r="AD315" i="2"/>
  <c r="AD314" i="2"/>
  <c r="AD313" i="2"/>
  <c r="AD312" i="2"/>
  <c r="AD311" i="2"/>
  <c r="AD310" i="2"/>
  <c r="AD309" i="2"/>
  <c r="AD308" i="2"/>
  <c r="AD307" i="2"/>
  <c r="AD306" i="2"/>
  <c r="AD305" i="2"/>
  <c r="AD304" i="2"/>
  <c r="AD303" i="2"/>
  <c r="AD302" i="2"/>
  <c r="AD301" i="2"/>
  <c r="AD300" i="2"/>
  <c r="AD299" i="2"/>
  <c r="AD298" i="2"/>
  <c r="AD297" i="2"/>
  <c r="AD296" i="2"/>
  <c r="AD295" i="2"/>
  <c r="AD294" i="2"/>
  <c r="AD293" i="2"/>
  <c r="AD292" i="2"/>
  <c r="AD291" i="2"/>
  <c r="AD290" i="2"/>
  <c r="AD289" i="2"/>
  <c r="AD288" i="2"/>
  <c r="AD287" i="2"/>
  <c r="AD286" i="2"/>
  <c r="AD285" i="2"/>
  <c r="AD284" i="2"/>
  <c r="AD283" i="2"/>
  <c r="AD282" i="2"/>
  <c r="AD281" i="2"/>
  <c r="AD280" i="2"/>
  <c r="AD279" i="2"/>
  <c r="AD278" i="2"/>
  <c r="AD277" i="2"/>
  <c r="AD276" i="2"/>
  <c r="AD275" i="2"/>
  <c r="AD274" i="2"/>
  <c r="AD273" i="2"/>
  <c r="AD272" i="2"/>
  <c r="AD271" i="2"/>
  <c r="AD270" i="2"/>
  <c r="AD269" i="2"/>
  <c r="AD268" i="2"/>
  <c r="AD267" i="2"/>
  <c r="AD266" i="2"/>
  <c r="AD265" i="2"/>
  <c r="AD264" i="2"/>
  <c r="AD263" i="2"/>
  <c r="AD262" i="2"/>
  <c r="AD261" i="2"/>
  <c r="AD260" i="2"/>
  <c r="AD259" i="2"/>
  <c r="AD258" i="2"/>
  <c r="AD257" i="2"/>
  <c r="AD256" i="2"/>
  <c r="AD255" i="2"/>
  <c r="AD254" i="2"/>
  <c r="AD253" i="2"/>
  <c r="AD252" i="2"/>
  <c r="AD251" i="2"/>
  <c r="AD250" i="2"/>
  <c r="AD249" i="2"/>
  <c r="AD248" i="2"/>
  <c r="AD247" i="2"/>
  <c r="AD246" i="2"/>
  <c r="AD245" i="2"/>
  <c r="AD244" i="2"/>
  <c r="AD243" i="2"/>
  <c r="AD242" i="2"/>
  <c r="AD241" i="2"/>
  <c r="AD240" i="2"/>
  <c r="AD239" i="2"/>
  <c r="AD238" i="2"/>
  <c r="AD237" i="2"/>
  <c r="AD236" i="2"/>
  <c r="AD235" i="2"/>
  <c r="AD234" i="2"/>
  <c r="AD233" i="2"/>
  <c r="AD232" i="2"/>
  <c r="AD231" i="2"/>
  <c r="AD230" i="2"/>
  <c r="AD229" i="2"/>
  <c r="AD228" i="2"/>
  <c r="AD227" i="2"/>
  <c r="AD226" i="2"/>
  <c r="AD225" i="2"/>
  <c r="AD224" i="2"/>
  <c r="AD223" i="2"/>
  <c r="AD222" i="2"/>
  <c r="AD221" i="2"/>
  <c r="AD220" i="2"/>
  <c r="AD219" i="2"/>
  <c r="AD218" i="2"/>
  <c r="AD217" i="2"/>
  <c r="AD216" i="2"/>
  <c r="AD215" i="2"/>
  <c r="AD214" i="2"/>
  <c r="AD213" i="2"/>
  <c r="AD212" i="2"/>
  <c r="AD211" i="2"/>
  <c r="AD210" i="2"/>
  <c r="AD209" i="2"/>
  <c r="AD208" i="2"/>
  <c r="AD207" i="2"/>
  <c r="AD206" i="2"/>
  <c r="AD205" i="2"/>
  <c r="AD204" i="2"/>
  <c r="AD203" i="2"/>
  <c r="AD202" i="2"/>
  <c r="AD201" i="2"/>
  <c r="AD200" i="2"/>
  <c r="AD199" i="2"/>
  <c r="AD198" i="2"/>
  <c r="AD197" i="2"/>
  <c r="AD196" i="2"/>
  <c r="AD195" i="2"/>
  <c r="AD194" i="2"/>
  <c r="AD193" i="2"/>
  <c r="AD192" i="2"/>
  <c r="AD191" i="2"/>
  <c r="AD190" i="2"/>
  <c r="AD189" i="2"/>
  <c r="AD188" i="2"/>
  <c r="AD187" i="2"/>
  <c r="AD186" i="2"/>
  <c r="AD185" i="2"/>
  <c r="AD184" i="2"/>
  <c r="AD183" i="2"/>
  <c r="AD182" i="2"/>
  <c r="AD181" i="2"/>
  <c r="AD180" i="2"/>
  <c r="AD179" i="2"/>
  <c r="AD178" i="2"/>
  <c r="AD177" i="2"/>
  <c r="AD176" i="2"/>
  <c r="AD175" i="2"/>
  <c r="AD174" i="2"/>
  <c r="AD173" i="2"/>
  <c r="AD172" i="2"/>
  <c r="AD171" i="2"/>
  <c r="AD170" i="2"/>
  <c r="AD169" i="2"/>
  <c r="AD168" i="2"/>
  <c r="AD167" i="2"/>
  <c r="AD166" i="2"/>
  <c r="AD165" i="2"/>
  <c r="AD164" i="2"/>
  <c r="AD163" i="2"/>
  <c r="AD162" i="2"/>
  <c r="AD161" i="2"/>
  <c r="AD160" i="2"/>
  <c r="AD159" i="2"/>
  <c r="AD158" i="2"/>
  <c r="AD157" i="2"/>
  <c r="AD156" i="2"/>
  <c r="AD155" i="2"/>
  <c r="AD154" i="2"/>
  <c r="AD153" i="2"/>
  <c r="AD152" i="2"/>
  <c r="AD151" i="2"/>
  <c r="AD150" i="2"/>
  <c r="AD149" i="2"/>
  <c r="AD148" i="2"/>
  <c r="AD147" i="2"/>
  <c r="AD146" i="2"/>
  <c r="AD145" i="2"/>
  <c r="AD144" i="2"/>
  <c r="AD143" i="2"/>
  <c r="AD142" i="2"/>
  <c r="AD141" i="2"/>
  <c r="AD140" i="2"/>
  <c r="AD139" i="2"/>
  <c r="AD138" i="2"/>
  <c r="AD137" i="2"/>
  <c r="AD136" i="2"/>
  <c r="AD135" i="2"/>
  <c r="AD134" i="2"/>
  <c r="AD133" i="2"/>
  <c r="AD132" i="2"/>
  <c r="AD131" i="2"/>
  <c r="AD130" i="2"/>
  <c r="AD129" i="2"/>
  <c r="AD128" i="2"/>
  <c r="AD127" i="2"/>
  <c r="AD126" i="2"/>
  <c r="AD125" i="2"/>
  <c r="AD124" i="2"/>
  <c r="AD123" i="2"/>
  <c r="AD122" i="2"/>
  <c r="AD121" i="2"/>
  <c r="AD120" i="2"/>
  <c r="AD119" i="2"/>
  <c r="AD118" i="2"/>
  <c r="AD117" i="2"/>
  <c r="AD116" i="2"/>
  <c r="AD115" i="2"/>
  <c r="AD114" i="2"/>
  <c r="AD113" i="2"/>
  <c r="AD112" i="2"/>
  <c r="AD111" i="2"/>
  <c r="AD110" i="2"/>
  <c r="AD109" i="2"/>
  <c r="AD108" i="2"/>
  <c r="AD107" i="2"/>
  <c r="AD106" i="2"/>
  <c r="AD105" i="2"/>
  <c r="AD104" i="2"/>
  <c r="AD103" i="2"/>
  <c r="AD102" i="2"/>
  <c r="AD101" i="2"/>
  <c r="AD100" i="2"/>
  <c r="AD99" i="2"/>
  <c r="AD98" i="2"/>
  <c r="AD97" i="2"/>
  <c r="AD96" i="2"/>
  <c r="AD95" i="2"/>
  <c r="AD94" i="2"/>
  <c r="AD93" i="2"/>
  <c r="AD92" i="2"/>
  <c r="AD91" i="2"/>
  <c r="AD90" i="2"/>
  <c r="AD89" i="2"/>
  <c r="AD88" i="2"/>
  <c r="AD87" i="2"/>
  <c r="AD86" i="2"/>
  <c r="AD85" i="2"/>
  <c r="AD84" i="2"/>
  <c r="AD83" i="2"/>
  <c r="AD82" i="2"/>
  <c r="AD81" i="2"/>
  <c r="AD80" i="2"/>
  <c r="AD79" i="2"/>
  <c r="AD78" i="2"/>
  <c r="AD77" i="2"/>
  <c r="AD76" i="2"/>
  <c r="AD75" i="2"/>
  <c r="AD74" i="2"/>
  <c r="AD73" i="2"/>
  <c r="AD72" i="2"/>
  <c r="AD71" i="2"/>
  <c r="AD70" i="2"/>
  <c r="AD69" i="2"/>
  <c r="AD68" i="2"/>
  <c r="AD67" i="2"/>
  <c r="AD66" i="2"/>
  <c r="AD65" i="2"/>
  <c r="AD64" i="2"/>
  <c r="AD63" i="2"/>
  <c r="AD62" i="2"/>
  <c r="AD61" i="2"/>
  <c r="AD60" i="2"/>
  <c r="AD59" i="2"/>
  <c r="AD58" i="2"/>
  <c r="AD57" i="2"/>
  <c r="AD56" i="2"/>
  <c r="AD55" i="2"/>
  <c r="AD54" i="2"/>
  <c r="AD53" i="2"/>
  <c r="AD52" i="2"/>
  <c r="AD51" i="2"/>
  <c r="AD50" i="2"/>
  <c r="AD49" i="2"/>
  <c r="AD48" i="2"/>
  <c r="AD47" i="2"/>
  <c r="AD46" i="2"/>
  <c r="AD45" i="2"/>
  <c r="AD44" i="2"/>
  <c r="AD43" i="2"/>
  <c r="AD42" i="2"/>
  <c r="AD41" i="2"/>
  <c r="AD40" i="2"/>
  <c r="AD39" i="2"/>
  <c r="AD38" i="2"/>
  <c r="AD37" i="2"/>
  <c r="AD36" i="2"/>
  <c r="AD35" i="2"/>
  <c r="AD34" i="2"/>
  <c r="AD33" i="2"/>
  <c r="AD32" i="2"/>
  <c r="AD31" i="2"/>
  <c r="AD30" i="2"/>
  <c r="AD29" i="2"/>
  <c r="AD28" i="2"/>
  <c r="AD27" i="2"/>
  <c r="AD26" i="2"/>
  <c r="AD25" i="2"/>
  <c r="AD24" i="2"/>
  <c r="AD23" i="2"/>
  <c r="AD22" i="2"/>
  <c r="AD21" i="2"/>
  <c r="AD20" i="2"/>
  <c r="AD19" i="2"/>
  <c r="AD18" i="2"/>
  <c r="AD17" i="2"/>
  <c r="AD16" i="2"/>
  <c r="AD15" i="2"/>
  <c r="AD14" i="2"/>
  <c r="AD13" i="2"/>
  <c r="AD12" i="2"/>
  <c r="AD11" i="2"/>
  <c r="AD10" i="2"/>
  <c r="AD9" i="2"/>
  <c r="AD8" i="2"/>
  <c r="AD7" i="2"/>
  <c r="AD6" i="2"/>
  <c r="AD5" i="2"/>
  <c r="AD4" i="2"/>
  <c r="AD3" i="2"/>
  <c r="AD2" i="2"/>
  <c r="AD406" i="1"/>
  <c r="AD405" i="1"/>
  <c r="AD404" i="1"/>
  <c r="AD403" i="1"/>
  <c r="AD402" i="1"/>
  <c r="AD401" i="1"/>
  <c r="AD400" i="1"/>
  <c r="AD399" i="1"/>
  <c r="AD398" i="1"/>
  <c r="AD397" i="1"/>
  <c r="AD396" i="1"/>
  <c r="AD395" i="1"/>
  <c r="AD394" i="1"/>
  <c r="AD393" i="1"/>
  <c r="AD392" i="1"/>
  <c r="AD391" i="1"/>
  <c r="AD390" i="1"/>
  <c r="AD389" i="1"/>
  <c r="AD388" i="1"/>
  <c r="AD387" i="1"/>
  <c r="AD386" i="1"/>
  <c r="AD385" i="1"/>
  <c r="AD384" i="1"/>
  <c r="AD383" i="1"/>
  <c r="AD382" i="1"/>
  <c r="AD381" i="1"/>
  <c r="AD380" i="1"/>
  <c r="AD379" i="1"/>
  <c r="AD378" i="1"/>
  <c r="AD377" i="1"/>
  <c r="AD376" i="1"/>
  <c r="AD375" i="1"/>
  <c r="AD374" i="1"/>
  <c r="AD373" i="1"/>
  <c r="AD372" i="1"/>
  <c r="AD371" i="1"/>
  <c r="AD370" i="1"/>
  <c r="AD369" i="1"/>
  <c r="AD368" i="1"/>
  <c r="AD367" i="1"/>
  <c r="AD366" i="1"/>
  <c r="AD365" i="1"/>
  <c r="AD364" i="1"/>
  <c r="AD363" i="1"/>
  <c r="AD362" i="1"/>
  <c r="AD361" i="1"/>
  <c r="AD360" i="1"/>
  <c r="AD359" i="1"/>
  <c r="AD358" i="1"/>
  <c r="AD357" i="1"/>
  <c r="AD356" i="1"/>
  <c r="AD355" i="1"/>
  <c r="AD354" i="1"/>
  <c r="AD353" i="1"/>
  <c r="AD352" i="1"/>
  <c r="AD351" i="1"/>
  <c r="AD350" i="1"/>
  <c r="AD349" i="1"/>
  <c r="AD348" i="1"/>
  <c r="AD347" i="1"/>
  <c r="AD346" i="1"/>
  <c r="AD345" i="1"/>
  <c r="AD344" i="1"/>
  <c r="AD343" i="1"/>
  <c r="AD342" i="1"/>
  <c r="AD341" i="1"/>
  <c r="AD340" i="1"/>
  <c r="AD339" i="1"/>
  <c r="AD338" i="1"/>
  <c r="AD337" i="1"/>
  <c r="AD336" i="1"/>
  <c r="AD335" i="1"/>
  <c r="AD334" i="1"/>
  <c r="AD333" i="1"/>
  <c r="AD332" i="1"/>
  <c r="AD331" i="1"/>
  <c r="AD330" i="1"/>
  <c r="AD329" i="1"/>
  <c r="AD328" i="1"/>
  <c r="AD327" i="1"/>
  <c r="AD326" i="1"/>
  <c r="AD325" i="1"/>
  <c r="AD324" i="1"/>
  <c r="AD323" i="1"/>
  <c r="AD322" i="1"/>
  <c r="AD321" i="1"/>
  <c r="AD320" i="1"/>
  <c r="AD319" i="1"/>
  <c r="AD318" i="1"/>
  <c r="AD317" i="1"/>
  <c r="AD316" i="1"/>
  <c r="AD315" i="1"/>
  <c r="AD314" i="1"/>
  <c r="AD313" i="1"/>
  <c r="AD312" i="1"/>
  <c r="AD311" i="1"/>
  <c r="AD310" i="1"/>
  <c r="AD309" i="1"/>
  <c r="AD308" i="1"/>
  <c r="AD307" i="1"/>
  <c r="AD306" i="1"/>
  <c r="AD305" i="1"/>
  <c r="AD304" i="1"/>
  <c r="AD303" i="1"/>
  <c r="AD302" i="1"/>
  <c r="AD301" i="1"/>
  <c r="AD300" i="1"/>
  <c r="AD299" i="1"/>
  <c r="AD298" i="1"/>
  <c r="AD297" i="1"/>
  <c r="AD296" i="1"/>
  <c r="AD295" i="1"/>
  <c r="AD294" i="1"/>
  <c r="AD293" i="1"/>
  <c r="AD292" i="1"/>
  <c r="AD291" i="1"/>
  <c r="AD290" i="1"/>
  <c r="AD289" i="1"/>
  <c r="AD288" i="1"/>
  <c r="AD287" i="1"/>
  <c r="AD286" i="1"/>
  <c r="AD285" i="1"/>
  <c r="AD284" i="1"/>
  <c r="AD283" i="1"/>
  <c r="AD282" i="1"/>
  <c r="AD281" i="1"/>
  <c r="AD280" i="1"/>
  <c r="AD279" i="1"/>
  <c r="AD278" i="1"/>
  <c r="AD277" i="1"/>
  <c r="AD276" i="1"/>
  <c r="AD275" i="1"/>
  <c r="AD274" i="1"/>
  <c r="AD273" i="1"/>
  <c r="AD272" i="1"/>
  <c r="AD271" i="1"/>
  <c r="AD270" i="1"/>
  <c r="AD269" i="1"/>
  <c r="AD268" i="1"/>
  <c r="AD267" i="1"/>
  <c r="AD266" i="1"/>
  <c r="AD265" i="1"/>
  <c r="AD264" i="1"/>
  <c r="AD263" i="1"/>
  <c r="AD262" i="1"/>
  <c r="AD261" i="1"/>
  <c r="AD260" i="1"/>
  <c r="AD259" i="1"/>
  <c r="AD258" i="1"/>
  <c r="AD257" i="1"/>
  <c r="AD256" i="1"/>
  <c r="AD255" i="1"/>
  <c r="AD254" i="1"/>
  <c r="AD253" i="1"/>
  <c r="AD252" i="1"/>
  <c r="AD251" i="1"/>
  <c r="AD250" i="1"/>
  <c r="AD249" i="1"/>
  <c r="AD248" i="1"/>
  <c r="AD247" i="1"/>
  <c r="AD246" i="1"/>
  <c r="AD245" i="1"/>
  <c r="AD244" i="1"/>
  <c r="AD243" i="1"/>
  <c r="AD242" i="1"/>
  <c r="AD241" i="1"/>
  <c r="AD240" i="1"/>
  <c r="AD239" i="1"/>
  <c r="AD238" i="1"/>
  <c r="AD237" i="1"/>
  <c r="AD236" i="1"/>
  <c r="AD235" i="1"/>
  <c r="AD234" i="1"/>
  <c r="AD233" i="1"/>
  <c r="AD232" i="1"/>
  <c r="AD231" i="1"/>
  <c r="AD230" i="1"/>
  <c r="AD229" i="1"/>
  <c r="AD228" i="1"/>
  <c r="AD227" i="1"/>
  <c r="AD226" i="1"/>
  <c r="AD225" i="1"/>
  <c r="AD224" i="1"/>
  <c r="AD223" i="1"/>
  <c r="AD222" i="1"/>
  <c r="AD221" i="1"/>
  <c r="AD220" i="1"/>
  <c r="AD219" i="1"/>
  <c r="AD218" i="1"/>
  <c r="AD217" i="1"/>
  <c r="AD216" i="1"/>
  <c r="AD215" i="1"/>
  <c r="AD214" i="1"/>
  <c r="AD213" i="1"/>
  <c r="AD212" i="1"/>
  <c r="AD211" i="1"/>
  <c r="AD210" i="1"/>
  <c r="AD209" i="1"/>
  <c r="AD208" i="1"/>
  <c r="AD207" i="1"/>
  <c r="AD206" i="1"/>
  <c r="AD205" i="1"/>
  <c r="AD204" i="1"/>
  <c r="AD203" i="1"/>
  <c r="AD202" i="1"/>
  <c r="AD201" i="1"/>
  <c r="AD200" i="1"/>
  <c r="AD199" i="1"/>
  <c r="AD198" i="1"/>
  <c r="AD197" i="1"/>
  <c r="AD196" i="1"/>
  <c r="AD195" i="1"/>
  <c r="AD194" i="1"/>
  <c r="AD193" i="1"/>
  <c r="AD192" i="1"/>
  <c r="AD191" i="1"/>
  <c r="AD190" i="1"/>
  <c r="AD189" i="1"/>
  <c r="AD188" i="1"/>
  <c r="AD187" i="1"/>
  <c r="AD186" i="1"/>
  <c r="AD185" i="1"/>
  <c r="AD184" i="1"/>
  <c r="AD183" i="1"/>
  <c r="AD182" i="1"/>
  <c r="AD181" i="1"/>
  <c r="AD180" i="1"/>
  <c r="AD179" i="1"/>
  <c r="AD178" i="1"/>
  <c r="AD177" i="1"/>
  <c r="AD176" i="1"/>
  <c r="AD175" i="1"/>
  <c r="AD174" i="1"/>
  <c r="AD173" i="1"/>
  <c r="AD172" i="1"/>
  <c r="AD171" i="1"/>
  <c r="AD170" i="1"/>
  <c r="AD169" i="1"/>
  <c r="AD168" i="1"/>
  <c r="AD167" i="1"/>
  <c r="AD166" i="1"/>
  <c r="AD165" i="1"/>
  <c r="AD164" i="1"/>
  <c r="AD163" i="1"/>
  <c r="AD162" i="1"/>
  <c r="AD161" i="1"/>
  <c r="AD160" i="1"/>
  <c r="AD159" i="1"/>
  <c r="AD158" i="1"/>
  <c r="AD157" i="1"/>
  <c r="AD156" i="1"/>
  <c r="AD155" i="1"/>
  <c r="AD154" i="1"/>
  <c r="AD153" i="1"/>
  <c r="AD152" i="1"/>
  <c r="AD151" i="1"/>
  <c r="AD150" i="1"/>
  <c r="AD149" i="1"/>
  <c r="AD148" i="1"/>
  <c r="AD147" i="1"/>
  <c r="AD146" i="1"/>
  <c r="AD145" i="1"/>
  <c r="AD144" i="1"/>
  <c r="AD143" i="1"/>
  <c r="AD142" i="1"/>
  <c r="AD141" i="1"/>
  <c r="AD140" i="1"/>
  <c r="AD139" i="1"/>
  <c r="AD138" i="1"/>
  <c r="AD137" i="1"/>
  <c r="AD136" i="1"/>
  <c r="AD135" i="1"/>
  <c r="AD134" i="1"/>
  <c r="AD133" i="1"/>
  <c r="AD132" i="1"/>
  <c r="AD131" i="1"/>
  <c r="AD130" i="1"/>
  <c r="AD129" i="1"/>
  <c r="AD128" i="1"/>
  <c r="AD127" i="1"/>
  <c r="AD126" i="1"/>
  <c r="AD125" i="1"/>
  <c r="AD124" i="1"/>
  <c r="AD123" i="1"/>
  <c r="AD122" i="1"/>
  <c r="AD121" i="1"/>
  <c r="AD120" i="1"/>
  <c r="AD119" i="1"/>
  <c r="AD118" i="1"/>
  <c r="AD117" i="1"/>
  <c r="AD116" i="1"/>
  <c r="AD115" i="1"/>
  <c r="AD114" i="1"/>
  <c r="AD113" i="1"/>
  <c r="AD112" i="1"/>
  <c r="AD111" i="1"/>
  <c r="AD110" i="1"/>
  <c r="AD109" i="1"/>
  <c r="AD108" i="1"/>
  <c r="AD107" i="1"/>
  <c r="AD106" i="1"/>
  <c r="AD105" i="1"/>
  <c r="AD104" i="1"/>
  <c r="AD103" i="1"/>
  <c r="AD102" i="1"/>
  <c r="AD101" i="1"/>
  <c r="AD100" i="1"/>
  <c r="AD99" i="1"/>
  <c r="AD98" i="1"/>
  <c r="AD97" i="1"/>
  <c r="AD96" i="1"/>
  <c r="AD95" i="1"/>
  <c r="AD94" i="1"/>
  <c r="AD93" i="1"/>
  <c r="AD92" i="1"/>
  <c r="AD91" i="1"/>
  <c r="AD90" i="1"/>
  <c r="AD89" i="1"/>
  <c r="AD88" i="1"/>
  <c r="AD87" i="1"/>
  <c r="AD86" i="1"/>
  <c r="AD85" i="1"/>
  <c r="AD84" i="1"/>
  <c r="AD83" i="1"/>
  <c r="AD82" i="1"/>
  <c r="AD81" i="1"/>
  <c r="AD80" i="1"/>
  <c r="AD79" i="1"/>
  <c r="AD78" i="1"/>
  <c r="AD77" i="1"/>
  <c r="AD76" i="1"/>
  <c r="AD75" i="1"/>
  <c r="AD74" i="1"/>
  <c r="AD73" i="1"/>
  <c r="AD72" i="1"/>
  <c r="AD71" i="1"/>
  <c r="AD70" i="1"/>
  <c r="AD69" i="1"/>
  <c r="AD68" i="1"/>
  <c r="AD67" i="1"/>
  <c r="AD66" i="1"/>
  <c r="AD65" i="1"/>
  <c r="AD64" i="1"/>
  <c r="AD63" i="1"/>
  <c r="AD62" i="1"/>
  <c r="AD61" i="1"/>
  <c r="AD60" i="1"/>
  <c r="AD59" i="1"/>
  <c r="AD58" i="1"/>
  <c r="AD57" i="1"/>
  <c r="AD56" i="1"/>
  <c r="AD55" i="1"/>
  <c r="AD54" i="1"/>
  <c r="AD53" i="1"/>
  <c r="AD52" i="1"/>
  <c r="AD51" i="1"/>
  <c r="AD50" i="1"/>
  <c r="AD49" i="1"/>
  <c r="AD48" i="1"/>
  <c r="AD47" i="1"/>
  <c r="AD46" i="1"/>
  <c r="AD45" i="1"/>
  <c r="AD44" i="1"/>
  <c r="AD43" i="1"/>
  <c r="AD42" i="1"/>
  <c r="AD41" i="1"/>
  <c r="AD40" i="1"/>
  <c r="AD39" i="1"/>
  <c r="AD38" i="1"/>
  <c r="AD37" i="1"/>
  <c r="AD36" i="1"/>
  <c r="AD35" i="1"/>
  <c r="AD34" i="1"/>
  <c r="AD33" i="1"/>
  <c r="AD32" i="1"/>
  <c r="AD31" i="1"/>
  <c r="AD30" i="1"/>
  <c r="AD29" i="1"/>
  <c r="AD28" i="1"/>
  <c r="AD27" i="1"/>
  <c r="AD26" i="1"/>
  <c r="AD25" i="1"/>
  <c r="AD24" i="1"/>
  <c r="AD23" i="1"/>
  <c r="AD22" i="1"/>
  <c r="AD21" i="1"/>
  <c r="AD20" i="1"/>
  <c r="AD19" i="1"/>
  <c r="AD18" i="1"/>
  <c r="AD17" i="1"/>
  <c r="AD16" i="1"/>
  <c r="AD15" i="1"/>
  <c r="AD14" i="1"/>
  <c r="AD13" i="1"/>
  <c r="AD12" i="1"/>
  <c r="AD11" i="1"/>
  <c r="AD10" i="1"/>
  <c r="AD9" i="1"/>
  <c r="AD8" i="1"/>
  <c r="AD7" i="1"/>
  <c r="AD6" i="1"/>
  <c r="AD5" i="1"/>
  <c r="AD4" i="1"/>
  <c r="AD3" i="1"/>
  <c r="AD2" i="1"/>
</calcChain>
</file>

<file path=xl/sharedStrings.xml><?xml version="1.0" encoding="utf-8"?>
<sst xmlns="http://schemas.openxmlformats.org/spreadsheetml/2006/main" count="30768" uniqueCount="3143">
  <si>
    <t>Tender Action Number</t>
  </si>
  <si>
    <t>Activity Number</t>
  </si>
  <si>
    <t>Status</t>
  </si>
  <si>
    <t>Title</t>
  </si>
  <si>
    <t>Tender Type</t>
  </si>
  <si>
    <t>Procurement Action Classification</t>
  </si>
  <si>
    <t>Announcement Date</t>
  </si>
  <si>
    <t>Open Date</t>
  </si>
  <si>
    <t>Closing Date</t>
  </si>
  <si>
    <t>Clarification Request Deadline</t>
  </si>
  <si>
    <t>Closing Date Extension Request Deadline</t>
  </si>
  <si>
    <t>Last Update On</t>
  </si>
  <si>
    <t>Update Reason</t>
  </si>
  <si>
    <t>Establishment</t>
  </si>
  <si>
    <t>Price Range</t>
  </si>
  <si>
    <t>Directorate</t>
  </si>
  <si>
    <t>ECOS Required</t>
  </si>
  <si>
    <t>Classified</t>
  </si>
  <si>
    <t>Initiating Service</t>
  </si>
  <si>
    <t>IP Measure</t>
  </si>
  <si>
    <t>Programme Reference</t>
  </si>
  <si>
    <t>Procurement Proposal</t>
  </si>
  <si>
    <t>Responsible</t>
  </si>
  <si>
    <t>Authorised Contact Person</t>
  </si>
  <si>
    <t>Open To Tenderers From</t>
  </si>
  <si>
    <t>Is Two Stage Tendering</t>
  </si>
  <si>
    <t>Stage Number</t>
  </si>
  <si>
    <t>Technology Keywords</t>
  </si>
  <si>
    <t>Products Keywords</t>
  </si>
  <si>
    <t>Link To Tender Action</t>
  </si>
  <si>
    <t>1-13451</t>
  </si>
  <si>
    <t>1000046331</t>
  </si>
  <si>
    <t>Issued</t>
  </si>
  <si>
    <t>EFFECTS OF THE SPATIO-TEMPORALLY VARYING ATMOSPHERE ON SAR IMAGING: THE IONOSPHERE CASE - EXPRO PLUS - RE_ISSUE</t>
  </si>
  <si>
    <t>Open Competition</t>
  </si>
  <si>
    <t/>
  </si>
  <si>
    <t>Tender Clarification has been published</t>
  </si>
  <si>
    <t>ESTEC</t>
  </si>
  <si>
    <t>200-500 KEURO</t>
  </si>
  <si>
    <t>Directorate of Tech, Eng.  Quality</t>
  </si>
  <si>
    <t>No</t>
  </si>
  <si>
    <t>TEC-EFW</t>
  </si>
  <si>
    <t>C3</t>
  </si>
  <si>
    <t>E/0901-01 - Technology Developme</t>
  </si>
  <si>
    <t>Maxime Guy</t>
  </si>
  <si>
    <t>AT+NO+CH+SI+SE+RO+PT+PL+NL+LU+IT+IE+GB+FR+FI+ES+GR+EE+DK+DE+CZ+BE+HU</t>
  </si>
  <si>
    <t>7-B-I Wave Interaction</t>
  </si>
  <si>
    <t>2-I-1-b Imaging Radars</t>
  </si>
  <si>
    <t>1-13742</t>
  </si>
  <si>
    <t>1000047360</t>
  </si>
  <si>
    <t>Intended</t>
  </si>
  <si>
    <t>T811-902SD ADVANCED IN-SITU DATA PROCESSING FOR SPACE DEBRIS MODEL VALIDATION (EXPRO+)</t>
  </si>
  <si>
    <t>New Tender Action</t>
  </si>
  <si>
    <t>ESOC</t>
  </si>
  <si>
    <t>Directorate of Operations</t>
  </si>
  <si>
    <t>OPS-SD</t>
  </si>
  <si>
    <t>DIPC</t>
  </si>
  <si>
    <t>Tim Flohrer</t>
  </si>
  <si>
    <t>AT+CH+SI+SE+RO+PT+PL+NL+LU+IT+IE+HU+GB+FR+FI+ES+GR+EE+DK+DE+CZ+BE+NO</t>
  </si>
  <si>
    <t>11-A-III In situ Radar and Optical Measurements of Debris and Meteoroids</t>
  </si>
  <si>
    <t>1-13743</t>
  </si>
  <si>
    <t>1000047531</t>
  </si>
  <si>
    <t>S3-CL-14 - ZERO DEBRIS LARGE PLATFORMS PHASE 2</t>
  </si>
  <si>
    <t>Deadline for requests Updated</t>
  </si>
  <si>
    <t>&gt; 500 KEURO</t>
  </si>
  <si>
    <t>Yes</t>
  </si>
  <si>
    <t>OPS-S</t>
  </si>
  <si>
    <t>N/A</t>
  </si>
  <si>
    <t>E/0719-32 - S2P P3 LEO Platforms; E/0718-20 - S2P P2 COSMIC - De-o; E/A001-01 - FEO1S3 Pillar1 EOP-F</t>
  </si>
  <si>
    <t>Holger Krag</t>
  </si>
  <si>
    <t>AT+CH+CA+SK+SI+SE+PT+PL+NL+LV+LU+LT+IT+IE+HU+GB+FR+FI+ES+GR+EE+DK+DE+CZ+CY+BE+NO</t>
  </si>
  <si>
    <t>11-C-I Space Debris Mitigation</t>
  </si>
  <si>
    <t>1-13744</t>
  </si>
  <si>
    <t>1000047705</t>
  </si>
  <si>
    <t>ESA FIDUCIAL REFERENCE MEASUREMENT (FRM) ATLAS - EXPRO+</t>
  </si>
  <si>
    <t>Head Initiating Service Changed</t>
  </si>
  <si>
    <t>ESRIN</t>
  </si>
  <si>
    <t>Directorate of EO Programmes</t>
  </si>
  <si>
    <t>EOP-GMQ</t>
  </si>
  <si>
    <t>E/E320-02 - CSC 4 Ph 2 Ground S</t>
  </si>
  <si>
    <t>NO</t>
  </si>
  <si>
    <t>Katrin Molch</t>
  </si>
  <si>
    <t>AT+NO+CH+CA+SE+RO+PT+PL+NL+LU+IT+IE+HU+GB+FR+FI+ES+GR+DK+DE+CZ+BE</t>
  </si>
  <si>
    <t>2-D-II Ground Data Analytical Processing</t>
  </si>
  <si>
    <t>4-A-4 Other</t>
  </si>
  <si>
    <t>1-13738</t>
  </si>
  <si>
    <t>1000047711</t>
  </si>
  <si>
    <t>GREENER COMPOSITE STRUCTURES USING RECYCLABLE AND BIOBASED MATERIALS FOR OUT OF AUTOCLAVE PROCESS - EXPRO+</t>
  </si>
  <si>
    <t>TEC-MSE</t>
  </si>
  <si>
    <t>Stephane Mespoulet</t>
  </si>
  <si>
    <t>24-A-I Material Assessment
24-I-I Composites Manufacturing</t>
  </si>
  <si>
    <t>2-C-3-l Matrix Structure: Others</t>
  </si>
  <si>
    <t>1-13741</t>
  </si>
  <si>
    <t>1000047713</t>
  </si>
  <si>
    <t>ADVANCED PACKAGING TECHNOLOGIES FOR SUB-THZ ARRAY RECEIVERS - EXPRO+</t>
  </si>
  <si>
    <t>TEC-EFA</t>
  </si>
  <si>
    <t>Elena Saenz</t>
  </si>
  <si>
    <t>7-A-IV Millimetre-Wave and Sub-Millimetre-Wave Antenna Front-Ends</t>
  </si>
  <si>
    <t>2-L-1.1-d Other</t>
  </si>
  <si>
    <t>5-50209</t>
  </si>
  <si>
    <t>1000047744</t>
  </si>
  <si>
    <t>SKR5_FIFTH FIXED CALL FOR PROPOSALS UNDER THE REQUESTING PARTY ACTIVITY (RPA) IN SLOVAKIA</t>
  </si>
  <si>
    <t>Call for Proposals</t>
  </si>
  <si>
    <t>Fixed Call for Proposals</t>
  </si>
  <si>
    <t>Dir. Controlling, Fin.  Operat. Proc.</t>
  </si>
  <si>
    <t>CFO-IC</t>
  </si>
  <si>
    <t>E/0874-08 - AM Slovakia RPA</t>
  </si>
  <si>
    <t>Stephen Airey</t>
  </si>
  <si>
    <t>NO+CH+SK+SI+SE+RO+PT+PL+NL+MT+LV+LU+LT+IT+IE+HU+HR+GB+FR+FI+ES+GR+EE+DK+DE+CZ+CY+BG+BE+AT</t>
  </si>
  <si>
    <t>26 OTHERS</t>
  </si>
  <si>
    <t>1-13746</t>
  </si>
  <si>
    <t>1000047763</t>
  </si>
  <si>
    <t>COATING DEVELOPMENT FOR LENS-LIKE SAMPLES IN THE INFRARED - EXPRO+</t>
  </si>
  <si>
    <t>TEC-MMO</t>
  </si>
  <si>
    <t>E/0904-611 - GSTP Element 1 Dev</t>
  </si>
  <si>
    <t>Volker Kirschner</t>
  </si>
  <si>
    <t>GB</t>
  </si>
  <si>
    <t>16-B-I Optical Components</t>
  </si>
  <si>
    <t>2-H-1-b Optical Parts (lenses, beam-splitters,...)</t>
  </si>
  <si>
    <t>1-13573</t>
  </si>
  <si>
    <t>1000045282</t>
  </si>
  <si>
    <t>REFERENCE PROGRAMMABLE OSCILLATOR CHIP FOR TELECOM APPLICATIONS (ARTES AT 5C.541) - EXPRO+ (RE-ISSUE)</t>
  </si>
  <si>
    <t>Tender Action Issued</t>
  </si>
  <si>
    <t>RNC-FTS</t>
  </si>
  <si>
    <t>E/0534-01K - IC1 - Advanced Techn</t>
  </si>
  <si>
    <t>Florence Glandieres</t>
  </si>
  <si>
    <t>AT+NO+CH+CA+SE+PT+PL+NL+LU+IT+IE+HU+GB+FR+FI+ES+GR+DK+DE+CZ+CY+BE</t>
  </si>
  <si>
    <t>6-E-V Frequency &amp; Time Generation and Distribution for Space Applications</t>
  </si>
  <si>
    <t>2-L-2/3/4.1-c Analog: Power amplifiers (SSPA, TWTA,...)</t>
  </si>
  <si>
    <t>1-13344</t>
  </si>
  <si>
    <t>1000045291</t>
  </si>
  <si>
    <t>MULTI-BAND DUAL-BEAM C-TO-Q/V SATCOM ANALOGUE BEAMFORMING INTEGRATED CIRCUIT (ARTES AT 7B.091) - EXPRO+ RE-ISSUE</t>
  </si>
  <si>
    <t>Tender Action Package Updated</t>
  </si>
  <si>
    <t>RNC-FTG</t>
  </si>
  <si>
    <t>Giusy Menghini</t>
  </si>
  <si>
    <t>23-B-III RF Microwave and Millimetre Wave EEE Components</t>
  </si>
  <si>
    <t>4-B-3-a Telemetry and Telecommand equipment, Tracking, Ranging and Doppler measurement equipment, CODECS,...</t>
  </si>
  <si>
    <t>1-13527</t>
  </si>
  <si>
    <t>1000045345</t>
  </si>
  <si>
    <t>DUAL-ACTIVE 5G NON-TERRESTRIAL NETWORK MODEM WITH SMART RESOURCE MANAGEMENT (ARTES 4.0 SPL 5G/6G 7A.089) - EXPRO+</t>
  </si>
  <si>
    <t>Dir. of Connectivity  Secure Comm.</t>
  </si>
  <si>
    <t>C1</t>
  </si>
  <si>
    <t>E/0534-03C - 5G/6G - Advanced Tec</t>
  </si>
  <si>
    <t>AT+NO+CH+CA+SE+PT+PL+NL+LU+IT+IE+HU+GB+FI+ES+GR+DE+BE</t>
  </si>
  <si>
    <t>6-A-IV Telecommunication Equipment</t>
  </si>
  <si>
    <t>1-13458</t>
  </si>
  <si>
    <t>1000046278</t>
  </si>
  <si>
    <t>LEO CONSTELLATIONS REAL-TIME RADIO RESOURCE MANAGEMENT DEMONSTRATOR - EXPRO PLUS RE-ISSUE</t>
  </si>
  <si>
    <t>Veljko Radojevic</t>
  </si>
  <si>
    <t>7-A-I Antennas Design Tools</t>
  </si>
  <si>
    <t>2-L-5-a SW for  RF Comm. design, analysis, simulation, etc.</t>
  </si>
  <si>
    <t>1-13614</t>
  </si>
  <si>
    <t>1000046948</t>
  </si>
  <si>
    <t>LISA (LASER INTERFEROMETER SPACE ANTENNA) - BAMPOT (BEAM AMPLIFIER AND MODULATOR FOR PRECISION OPTICAL TESTING) - RE-ISSUE</t>
  </si>
  <si>
    <t>Directorate of Science</t>
  </si>
  <si>
    <t>SCI-PI</t>
  </si>
  <si>
    <t>E/0439-01 - LISA Development</t>
  </si>
  <si>
    <t>Pauline Bastie</t>
  </si>
  <si>
    <t>8-D-II Ground Support Equipment</t>
  </si>
  <si>
    <t>2-G-1.1-e Receivers</t>
  </si>
  <si>
    <t>1-13733</t>
  </si>
  <si>
    <t>1000047300</t>
  </si>
  <si>
    <t>FUTURE GEOSTATIONARY AMATEUR SATELLITE COMMUNICATIONS PAYLOAD (ARTES FP 1A.126) - EXPRO+</t>
  </si>
  <si>
    <t>100-200 KEURO</t>
  </si>
  <si>
    <t>RNC-FSE</t>
  </si>
  <si>
    <t>E/0501-01G - Future Preparat P3</t>
  </si>
  <si>
    <t>Andrew James Murrell</t>
  </si>
  <si>
    <t>AT+NO+CH+CA+SI+SE+PT+PL+NL+LU+IT+IE+HU+GB+FR+FI+ES+GR+EE+DK+DE+CZ+CY+BE</t>
  </si>
  <si>
    <t>6-A-III Telecommunication Networking Techniques</t>
  </si>
  <si>
    <t>1-13736</t>
  </si>
  <si>
    <t>1000047553</t>
  </si>
  <si>
    <t>EFC3 - WORD ORDER - STRATEGIC COMMERCIALISATION SUPPORT SERVICES TO CIP -</t>
  </si>
  <si>
    <t>Tender Action Data Information Updated</t>
  </si>
  <si>
    <t>ESAHQ</t>
  </si>
  <si>
    <t>CIP-M</t>
  </si>
  <si>
    <t>N/A - N/A Fund</t>
  </si>
  <si>
    <t>AT+CA+SK+SI+SE+RO+PT+PL+NL+LV+LU+LT+IT+IE+HU+GB+FR+FI+ES+GR+EE+DK+DE+CZ+CY+BE+CH+NO</t>
  </si>
  <si>
    <t>1-13734</t>
  </si>
  <si>
    <t>1000047661</t>
  </si>
  <si>
    <t>FIRST!8 AVIONICS AND GNC FOR SPACE TRANSPORTATION: TECHNOLOGIES - EXPRO+</t>
  </si>
  <si>
    <t>Directorate of Space Transportation</t>
  </si>
  <si>
    <t>STS-FF</t>
  </si>
  <si>
    <t>E/0279-01 - FLPP Tech Disruptors</t>
  </si>
  <si>
    <t>Pier Domenico Resta</t>
  </si>
  <si>
    <t>AT+SE+RO+PL+NL+LU+IT+CH+IE+GB+ES+GR+DE+CZ+BE+HU+NO</t>
  </si>
  <si>
    <t>1-13202</t>
  </si>
  <si>
    <t>1000045153</t>
  </si>
  <si>
    <t>5G SPACE USER TERMINAL (ARTES 4.0 SPL 5G/6G 7A.080) - EXPRO+ - RE-ISSUE</t>
  </si>
  <si>
    <t>Contract Officer Changed</t>
  </si>
  <si>
    <t>CIP-PT</t>
  </si>
  <si>
    <t>E/0534-03A - 5G-Other Act. Prod&amp;T</t>
  </si>
  <si>
    <t>Antonia Kardamaki</t>
  </si>
  <si>
    <t>AT+NO+CH+CA+SE+RO+PT+PL+LU+NL+IE+HU+GB+FI+ES+GR+DE+BE+IT</t>
  </si>
  <si>
    <t>6-A-II Telecommunication Signal Processing
6-A-I Telecommunication Subsystem and Engineering Tools
6-A-IV Telecommunication Equipment</t>
  </si>
  <si>
    <t>2-L-2-a X-band, S-Band, Ka band,... / Near Earth application, Deep space application,.../ Platform vs Payload
2-L-3-a X-band, S-Band, Ka band,... / Near Earth application, Deep space application, ... / Platform vs Payload</t>
  </si>
  <si>
    <t>6-60027</t>
  </si>
  <si>
    <t>1000046951</t>
  </si>
  <si>
    <t>FUTURE EO-1 SEGMENT 3 EARTH ACTION OPEN CALL FOR PROPOSAL FOR EO INNOVATION</t>
  </si>
  <si>
    <t>Open Call for Proposals</t>
  </si>
  <si>
    <t>KEURO</t>
  </si>
  <si>
    <t>EOP-SG</t>
  </si>
  <si>
    <t>E/E116-F3 - Pillr3 Earth Action</t>
  </si>
  <si>
    <t>Rune Floberghagen</t>
  </si>
  <si>
    <t>NO+CH+CA+SK+SI+SE+PT+PL+NL+LV+LU+LT+IT+HU+GB+FR+FI+ES+GR+EE+DK+DE+CZ+CY+BE+IE+AT</t>
  </si>
  <si>
    <t>1-13722</t>
  </si>
  <si>
    <t>1000047111</t>
  </si>
  <si>
    <t>RADIOISOTOPE THERMOELECTRIC GENERATOR THERMAL MANAGEMENT SYSTEM - EXPRO+</t>
  </si>
  <si>
    <t>TEC-MTT</t>
  </si>
  <si>
    <t>Stephane Lapensee</t>
  </si>
  <si>
    <t>21-A-II Capillary-Driven Loops</t>
  </si>
  <si>
    <t>2-O-3-g High temperature CPL/LHP (Capillary Pumped Loop/Loop Heat Pipe)</t>
  </si>
  <si>
    <t>1-13731</t>
  </si>
  <si>
    <t>1000047180</t>
  </si>
  <si>
    <t>EO4SLOVENIA - AN EO BASED SOLUTION FOR NATURAL HAZARDS AND WATER RESOURCES IN SLOVENIA - EXPRO+</t>
  </si>
  <si>
    <t>EOP-SGE</t>
  </si>
  <si>
    <t>Inge Jonckheere</t>
  </si>
  <si>
    <t>1-13723</t>
  </si>
  <si>
    <t>1000047398</t>
  </si>
  <si>
    <t>LOW COST AND HIGH EFFICIENCY DEPLOYABLE RADIATOR FLAP FOR TELECOM CONSTELLATION SATELLITES - EXPRO+</t>
  </si>
  <si>
    <t>C2</t>
  </si>
  <si>
    <t>2-O-2-b Radiators</t>
  </si>
  <si>
    <t>1-13725</t>
  </si>
  <si>
    <t>1000047450</t>
  </si>
  <si>
    <t>AI-REACT - ARTIFICIAL INTELLIGENCE READINESS EVALUATION AND ASSESSMENT FOR EARTH SCIENCE CHALLENGES AND OPPORTUNITIES - EXPRO PLUS</t>
  </si>
  <si>
    <t>EOP-SM</t>
  </si>
  <si>
    <t>Thorsten Fehr</t>
  </si>
  <si>
    <t>AT+NO+CH+CA+SK+SI+SE+PT+PL+NL+LV+LU+LT+IT+HU+GB+FR+FI+ES+GR+EE+DK+DE+CZ+CY+BE+IE</t>
  </si>
  <si>
    <t>2-E-II Remote Sensing Applications and Services</t>
  </si>
  <si>
    <t>2-I-all.1 Instruments  – BB</t>
  </si>
  <si>
    <t>1-13724</t>
  </si>
  <si>
    <t>1000047485</t>
  </si>
  <si>
    <t>COMPACT LASER SYSTEMS FOR ALKALI RYDBERG ATOMIC SENSORS - EXPRO+</t>
  </si>
  <si>
    <t>TEC-MME</t>
  </si>
  <si>
    <t>Kyriaki Minoglou</t>
  </si>
  <si>
    <t>12-A-III Microwave and Optical Active/Passive Subsystems</t>
  </si>
  <si>
    <t>2-I-1-e Other (Scatterometers,...)</t>
  </si>
  <si>
    <t>1-13726</t>
  </si>
  <si>
    <t>1000047489</t>
  </si>
  <si>
    <t>HIGH TEMPERATURE HEAT TRANSPORT SYSTEM FOR LUNAR EXPLORATION (HITLUX) - EXPRO+</t>
  </si>
  <si>
    <t>Tommaso Ghidini</t>
  </si>
  <si>
    <t>21-A-I Heat Pipes</t>
  </si>
  <si>
    <t>2-O-3-e High Temperature Heat Pipes</t>
  </si>
  <si>
    <t>1-13730</t>
  </si>
  <si>
    <t>1000047530</t>
  </si>
  <si>
    <t>ION BEAM SHEPERD MISSION (ANUBIS) PHASE A - EXPRO PLUS</t>
  </si>
  <si>
    <t>HRE-MP</t>
  </si>
  <si>
    <t>E/0719-20 - S2P P3 PD Cornerst; E/0600-05 - Preparation Element</t>
  </si>
  <si>
    <t>Roman Karpov</t>
  </si>
  <si>
    <t>AT+NO+CH+CA+SK+SI+SE+RO+PT+PL+NL+LV+LT+LU+IE+BE+CZ+DE+DK+IT+GR+EE+FI+FR+GB+HU+ES</t>
  </si>
  <si>
    <t>8-C-I System Design and Simulation
8-A-I Specification Methods and Tools
8-A-II Requirement Engineering
8-A-III System-Level Aspects of Avionics Embedded Subsystems</t>
  </si>
  <si>
    <t>1-13721</t>
  </si>
  <si>
    <t>1000047533</t>
  </si>
  <si>
    <t>[LISA] OBA OPTICAL ELEMENTS FOR QM FM MODELS</t>
  </si>
  <si>
    <t>Filippo Marliani</t>
  </si>
  <si>
    <t>1-13728</t>
  </si>
  <si>
    <t>1000047552</t>
  </si>
  <si>
    <t>PHASE A SPACE BASED RE-ENTRY MONITOR - EXPRO+</t>
  </si>
  <si>
    <t>TEC-RA</t>
  </si>
  <si>
    <t>E/0600-05 - Preparation Element</t>
  </si>
  <si>
    <t>Leopold Summerer</t>
  </si>
  <si>
    <t>11-B-III Reentry Risks
8-A-I Specification Methods and Tools
8-A-II Requirement Engineering
8-A-III System-Level Aspects of Avionics Embedded Subsystems</t>
  </si>
  <si>
    <t>1-13729</t>
  </si>
  <si>
    <t>1000047554</t>
  </si>
  <si>
    <t>PHASE A SAMPLING THE NEUTRAL DENSITY OF THE LOWER THERMOSPHERE - EXPRO+</t>
  </si>
  <si>
    <t>8-A-II Requirement Engineering
4-C-II Space Weather Monitoring Technology
8-A-I Specification Methods and Tools
8-A-III System-Level Aspects of Avionics Embedded Subsystems</t>
  </si>
  <si>
    <t>1-13732</t>
  </si>
  <si>
    <t>1000047566</t>
  </si>
  <si>
    <t>I3C SERIAL COMMUNICATIONS SOFT IP CORE USING HLS/AUTO-CODING EXPRO+</t>
  </si>
  <si>
    <t>TEC-EDM</t>
  </si>
  <si>
    <t>Richard Jansen</t>
  </si>
  <si>
    <t>1-C-II Digital and Analogue Devices and Technologies</t>
  </si>
  <si>
    <t>2-F-1.1-h Onboard Communcation (MIL-STD-1553, CAN, SpW, Sensor Bus, Wireless)</t>
  </si>
  <si>
    <t>1-13727</t>
  </si>
  <si>
    <t>1000047582</t>
  </si>
  <si>
    <t>SECURITY GOVERNANCE AND ENGINEERING SERVICE - EXPRO+</t>
  </si>
  <si>
    <t>EOP-GES</t>
  </si>
  <si>
    <t>E/0079-02 - Heritage Space Prog; E/0078-00 - Earthnet; E/A003-F3 - Pillr2 MssnDat Mngmt</t>
  </si>
  <si>
    <t>Damiano Guerrucci</t>
  </si>
  <si>
    <t>AT+NO+CH+CA+SK+SI+SE+RO+PT+PL+NL+LV+LU+LT+IT+IE+HU+GB+FR+FI+ES+GR+EE+DK+DE+CZ+CY+BE</t>
  </si>
  <si>
    <t>9-B-I Distributed and Decentralised Operations</t>
  </si>
  <si>
    <t>1-13497</t>
  </si>
  <si>
    <t>1000046387</t>
  </si>
  <si>
    <t>COMPACT, EXTREME LOW FREQUENCY AND LOW NOISE ELECTRIC FIELD PROBE DEVELOPMENT EXPRO PLUS - RE-ISSUE</t>
  </si>
  <si>
    <t>TEC-EPE</t>
  </si>
  <si>
    <t>7-C-II EMC Test Techniques</t>
  </si>
  <si>
    <t>4-E-2-a Laboratories equipment (spectrum analysers, power meters,...)</t>
  </si>
  <si>
    <t>1-13394</t>
  </si>
  <si>
    <t>1000041662</t>
  </si>
  <si>
    <t>54 MBAUD SOFTWARE DEFINED DEMODULATOR ON LOW-END PROCESSOR OR GRAPHICS PROCESSING UNIT (ARTES AT 7B.090) - RE-ISSUE</t>
  </si>
  <si>
    <t>6-A-II Telecommunication Signal Processing</t>
  </si>
  <si>
    <t>1-12685</t>
  </si>
  <si>
    <t>1000042545</t>
  </si>
  <si>
    <t>RETURNABLE TESTBED FOR IN-ORBIT MANUFACTURING PROCESSES FOR LARGE STRUCTURES O TELECOM SATELLITES (ARTES AT 3E.027) - RE-ISSUE</t>
  </si>
  <si>
    <t>E/0534-01I - CC - Adv Tech 4.0.2</t>
  </si>
  <si>
    <t>AT+NO+CH+CA+SE+PT+PL+NL+LU+IT+IE+GB+FR+FI+ES+GR+DK+DE+CZ+BE+HU</t>
  </si>
  <si>
    <t>20-J-I Design and Verification for Advanced Structures and Materials</t>
  </si>
  <si>
    <t>2-N-3 Secondary Structures</t>
  </si>
  <si>
    <t>1-13715</t>
  </si>
  <si>
    <t>1000045339</t>
  </si>
  <si>
    <t>SERVER IN SPACE MODULE FOR COMMUNICATION PAYLOADS (ARTES 4.0 SPL 5G/6G 5A.098) - EXPRO+ (ON DELEGATION REQUEST)</t>
  </si>
  <si>
    <t>Antonio Franchi</t>
  </si>
  <si>
    <t>AT+CA+SE+RO+PT+PL+NL+LU+CH+IT+HU+GB+FI+ES+GR+DE+BE+IE+NO</t>
  </si>
  <si>
    <t>1-13461</t>
  </si>
  <si>
    <t>1000045342</t>
  </si>
  <si>
    <t>D-BAND TRANSCEIVER MODULE FOR 6G SATELLITE SYSTEMS (ARTES 4.0 SPL 5G/6G 5C.542) - EXPRO+ RE-ISSUE</t>
  </si>
  <si>
    <t>Nathalie Dorval</t>
  </si>
  <si>
    <t>AT+NO+CH+CA+SE+RO+PT+NL+LU+PL+IE+HU+GB+FI+ES+GR+DE+BE+IT</t>
  </si>
  <si>
    <t>6-D-II Telecommunication Payloads
6-A-IV Telecommunication Equipment
6-E-II RF Equipment</t>
  </si>
  <si>
    <t>4-B-2-a Transmitter and Receiver assemblies, Frequency converters,...
2-L-2-a X-band, S-Band, Ka band,... / Near Earth application, Deep space application,.../ Platform vs Payload
2-L-3-a X-band, S-Band, Ka band,... / Near Earth application, Deep space application, ... / Platform vs Payload
2-L-4-a Bent-pipe repeaters, regenarative transponders,...</t>
  </si>
  <si>
    <t>1-13346</t>
  </si>
  <si>
    <t>1000045813</t>
  </si>
  <si>
    <t>UNLOCKING FPUTS AT SCALE THROUGH INTERFACE STANDARDISATION ( ARTES FP 1A.137) - EXPRO+ - RE-ISSUE</t>
  </si>
  <si>
    <t>Juan Xavier Hermosa Montenegro</t>
  </si>
  <si>
    <t>AT+NO+CH+CA+SI+SE+PT+PL+NL+IT+LU+HU+BE+CZ+DE+IE+EE+DK+ES+FI+FR+GB+GR</t>
  </si>
  <si>
    <t>12-B-I Advanced Ground Communication Networking Concepts
25-D-I COTS Technologies Reference Design</t>
  </si>
  <si>
    <t>4-B-1-a Structure &amp; Thermal, Servo / Mechanics, Reflectors, feeds and diplexers, Antenna Control Units (ACUs), Drive Systems,...
4-B-2-a Transmitter and Receiver assemblies, Frequency converters,...
4-E-1-a Electrical Ground Support Equipment (EGSE) and Special Check Out Equipment (SCOE)
4-E-1-e Other</t>
  </si>
  <si>
    <t>1-13432</t>
  </si>
  <si>
    <t>1000046174</t>
  </si>
  <si>
    <t>HIGH EFFICIENCY HPA WITH IMPROVED LINEARITY FOR HIGH FIDELITY RANGING SIGNALS EXPRO+ RE-ISSUE</t>
  </si>
  <si>
    <t>Closing Date Changed</t>
  </si>
  <si>
    <t>TEC-EFE</t>
  </si>
  <si>
    <t>Agnese Soverini</t>
  </si>
  <si>
    <t>6-E-II RF Equipment</t>
  </si>
  <si>
    <t>2-L-2/3/4.1-b Analog: Signal amplifiers</t>
  </si>
  <si>
    <t>1-13719</t>
  </si>
  <si>
    <t>1000047359</t>
  </si>
  <si>
    <t>JOINT IMPLEMENTATION OF SAT-3 AND COGNITIVE CLOUD COMPUTING IN SPACE (EOCOGNITIVELAB)</t>
  </si>
  <si>
    <t>EOP-S8E</t>
  </si>
  <si>
    <t>E/0600-05 - Preparation Element; E/A001-01 - FEO1S3 Pillar1 EOP-F; E/E116-F3 - Pillr3 Earth Action</t>
  </si>
  <si>
    <t>Simonetta Cheli</t>
  </si>
  <si>
    <t>AT+NO+CH+CA+SK+SI+SE+RO+PT+PL+NL+LV+LU+IT+LT+HU+GB+FR+FI+ES+GR+EE+DK+DE+CZ+CY+BE+IE</t>
  </si>
  <si>
    <t>8-A-II Requirement Engineering
8-C-I System Design and Simulation</t>
  </si>
  <si>
    <t>1-13710</t>
  </si>
  <si>
    <t>1000047394</t>
  </si>
  <si>
    <t>INDEPENDENT SOFTWARE VERIFICATION AND VALIDATION (ISVV) FOR THE LISA PROGRAMME</t>
  </si>
  <si>
    <t>2-B-I Methods and Tools for On-board Software Engineering Processes</t>
  </si>
  <si>
    <t>1-13707</t>
  </si>
  <si>
    <t>1000047411</t>
  </si>
  <si>
    <t>ESEC-2 FLIGHT OPERATIONS SERVICE CONTRACT</t>
  </si>
  <si>
    <t>OPS-OA</t>
  </si>
  <si>
    <t>Sabine Roettger</t>
  </si>
  <si>
    <t>5-A-IV Control Requirements Engineering</t>
  </si>
  <si>
    <t>1-13708</t>
  </si>
  <si>
    <t>1000047438</t>
  </si>
  <si>
    <t>MODULAR FRAMEWORK FOR ENHANCED PERCEPTION AND DECISION-MAKING - EXPRO+</t>
  </si>
  <si>
    <t>TEC-SFA</t>
  </si>
  <si>
    <t>Christophe Honvault</t>
  </si>
  <si>
    <t>2-A-I Software Autonomy and Artificial Intelligence</t>
  </si>
  <si>
    <t>2-E-4 Other</t>
  </si>
  <si>
    <t>4-40055</t>
  </si>
  <si>
    <t>1000047451</t>
  </si>
  <si>
    <t>GSTP ELEMENT 1: DEVELOP: PREPARATION OF ENABLING SPACE TECHNOLOGIES AND BUILDING BLOCKS - STANDARD CALL FOR PROPOSAL</t>
  </si>
  <si>
    <t>Standard Call for Proposals</t>
  </si>
  <si>
    <t>TEC-RTI</t>
  </si>
  <si>
    <t>Matthew Robert Bullock</t>
  </si>
  <si>
    <t>CH+CA+SI+SE+RO+PT+PL+NL+LV+LU+LT+IT+IE+HU+GB+FR+FI+ES+GR+EE+DK+DE+CZ+CY+BE+NO+AT</t>
  </si>
  <si>
    <t>1-13711</t>
  </si>
  <si>
    <t>1000047486</t>
  </si>
  <si>
    <t>EARTH ACTION ATMOSPHERE CLUSTER - MULTI-MISSION APPROACH FOR REGIONAL METHANE RETRIEVAL 2026 - EXPRO+</t>
  </si>
  <si>
    <t>EOP-SGS</t>
  </si>
  <si>
    <t>Diego Fernandez Prieto</t>
  </si>
  <si>
    <t>1-13720</t>
  </si>
  <si>
    <t>1000047496</t>
  </si>
  <si>
    <t>AI FOR CODING: AI-ASSISTED MULTI-AGENT SOFTWARE DEVELOPMENT FRAMEWORK FOR EARTH OBSERVATION DATA PROCESSORS - EXPRO+</t>
  </si>
  <si>
    <t>EOP-GCE</t>
  </si>
  <si>
    <t>E/E320-03 - CSC 4 Ph3 G/S Dev</t>
  </si>
  <si>
    <t>Kathrin Hintze</t>
  </si>
  <si>
    <t>1-13716</t>
  </si>
  <si>
    <t>1000047505</t>
  </si>
  <si>
    <t>ON-BOARD 5G SPACE USER EQUIPMENT FOR LEO SATELLITES (ARTES 4.0 SPL 5G/6G 5A.092) - EXPRO+</t>
  </si>
  <si>
    <t>1-13712</t>
  </si>
  <si>
    <t>1000047509</t>
  </si>
  <si>
    <t>EFC3 - WORK ORDER - TEST CENTRE SUPPORT SERVICE - (RE-ISSUE 1-13305)</t>
  </si>
  <si>
    <t>TEC-F</t>
  </si>
  <si>
    <t>Gaetan Piret</t>
  </si>
  <si>
    <t>1-13713</t>
  </si>
  <si>
    <t>1000047520</t>
  </si>
  <si>
    <t>NAVISP-EL1-117-RESILIENCE TECHNIQUES AND ALGORITHMS FOR GNSS SPACE RECEIVERS IN INTERFERENCE, JAMMING AND SPOOFING CONDITIONS.</t>
  </si>
  <si>
    <t>RNC-FN</t>
  </si>
  <si>
    <t>E/0365-200 - NAVISP EL1</t>
  </si>
  <si>
    <t>Rafael Lucas Rodriguez</t>
  </si>
  <si>
    <t>AT+NO+CH+SE+PT+PL+NL+IT+IE+GB+FR+FI+ES+GR+DE+BE+HU</t>
  </si>
  <si>
    <t>6-B-III On-board Radio Navigation Receivers</t>
  </si>
  <si>
    <t>2-A-3-a Radars, lidars, GNSS receivers</t>
  </si>
  <si>
    <t>1-13718</t>
  </si>
  <si>
    <t>1000047523</t>
  </si>
  <si>
    <t>NAVISP EL1-134 ALL-WEATHER LASER TIMING AND RANGING LINKS FOR OPTICAL PNT SYSTEMS - EXPRO+</t>
  </si>
  <si>
    <t>RNC-FNI</t>
  </si>
  <si>
    <t>Maria Papaioannou</t>
  </si>
  <si>
    <t>AT+NO+CH+SE+PT+PL+IE+NL+GB+FR+FI+GR+DE+BE+HU</t>
  </si>
  <si>
    <t>12-A-I Advanced Ground Station Design Concepts
17-D Optical Communications Technologies</t>
  </si>
  <si>
    <t>4-B-5 Ground Station Monitoring &amp; Control
2-G-1-a Optical terminals
2-M-3-a Radiation belts, Solar energetic particles, Galactic cosmic rays,...</t>
  </si>
  <si>
    <t>1-13717</t>
  </si>
  <si>
    <t>1000047540</t>
  </si>
  <si>
    <t>MODULAR ROBUST WAVEFORM FOR END-TO-END COMMUNICATIONS - EXPRO+</t>
  </si>
  <si>
    <t>TEC-SES</t>
  </si>
  <si>
    <t>Antonios Atlasis</t>
  </si>
  <si>
    <t>AT+NO+CH+SI+SE+RO+PT+PL+NL+LU+IE+IT+GB+FR+FI+ES+GR+EE+DK+DE+CZ+BE+HU</t>
  </si>
  <si>
    <t>6-A-V Telecom Security Techniques and Technologies
6-A-II Telecommunication Signal Processing
6-C-I TT&amp;C Subsystem and Tools</t>
  </si>
  <si>
    <t>2-L-2/3/4.1-g Digital: Up/Down Converters
2-L-5-a SW for  RF Comm. design, analysis, simulation, etc.</t>
  </si>
  <si>
    <t>1-13482</t>
  </si>
  <si>
    <t>1000045344</t>
  </si>
  <si>
    <t>NON-TERRESTRIAL NETWORK DIRECT SAMPLING RADIO UNIT (ARTES 4.0 SPL 5G/6G 5C.544) - EXPRO+ - RE-ISSUE</t>
  </si>
  <si>
    <t>Francesca Moscon</t>
  </si>
  <si>
    <t>AT+NO+CH+CA+SE+RO+PT+PL+NL+LU+IE+HU+GB+FI+ES+GR+DE+BE+IT</t>
  </si>
  <si>
    <t>2-L-2/3/4.1-m Digital: Switching BB</t>
  </si>
  <si>
    <t>4-40053</t>
  </si>
  <si>
    <t>1000047216</t>
  </si>
  <si>
    <t>PIONEER PARTNERSHIP PROJECTS (PIONEER 4.0) - STANDARD CALL FOR PROPOSAL</t>
  </si>
  <si>
    <t>CIP-PS</t>
  </si>
  <si>
    <t>E/0533-27A - PP2 - Future Project</t>
  </si>
  <si>
    <t>Oscar Del Rio Herrero</t>
  </si>
  <si>
    <t>CH+CA+SI+RO+CZ+IT+IE+GB+NL</t>
  </si>
  <si>
    <t>9-B-I Distributed and Decentralised Operations
1-A-I System Technologies for Payload Data Processing
2-B-I Methods and Tools for On-board Software Engineering Processes
6-A-V Telecom Security Techniques and Technologies
8-D-I Advanced AIT Methods</t>
  </si>
  <si>
    <t>2-F-1.1-j Other
2-G-1-a Optical terminals
2-I-1-e Other (Scatterometers,...)
2-I-3-c Infrared spectroscopy
2-E-1 Operating Systems</t>
  </si>
  <si>
    <t>4-40054</t>
  </si>
  <si>
    <t>1000047240</t>
  </si>
  <si>
    <t>STANDARD CALL FOR PROPOSALS TOPICAL TEAMS - EXPLORATION SCIENCE TOPICAL TEAMS</t>
  </si>
  <si>
    <t>HRE-SU</t>
  </si>
  <si>
    <t>E/0140-03S - Util Gen Act E3P3; E/0140-04S - Gen&amp;trans ExSciE3P4</t>
  </si>
  <si>
    <t>Piera Tecca</t>
  </si>
  <si>
    <t>NO+CH+CA+SI+SE+RO+PT+PL+NL+LV+LU+IT+HU+GB+FR+FI+ES+GR+EE+DK+DE+CZ+BE+IE+AT</t>
  </si>
  <si>
    <t>1-13697</t>
  </si>
  <si>
    <t>1000047250</t>
  </si>
  <si>
    <t>MISSION CONCEPT STUDY FOR THE NEXT GENERATION OF GNSS-REFLECTOMETRY INSTRUMENTS - EXPRO PLUS</t>
  </si>
  <si>
    <t>EOP-FM</t>
  </si>
  <si>
    <t>E/A001-01 - FEO1S3 Pillar1 EOP-F</t>
  </si>
  <si>
    <t>Juliette Lambin</t>
  </si>
  <si>
    <t>6-D-III Remote Sensing Instruments</t>
  </si>
  <si>
    <t>1-13700</t>
  </si>
  <si>
    <t>1000047271</t>
  </si>
  <si>
    <t>EVOLUTION OF THE ESSENTIAL CLIMATE VARIABLES (ECVS) FRAMEWORK</t>
  </si>
  <si>
    <t>EOP-SCA</t>
  </si>
  <si>
    <t>Luisa Rizzo</t>
  </si>
  <si>
    <t>1-13694</t>
  </si>
  <si>
    <t>1000047312</t>
  </si>
  <si>
    <t>GNC SYSTEM ARCHITECTURE FOR PARAFOIL FLIGHT WIND KNOWLEDGE FUSION EXPRO+</t>
  </si>
  <si>
    <t>TEC-ECG</t>
  </si>
  <si>
    <t>Massimo Casasco</t>
  </si>
  <si>
    <t>5-A-I AOCS/GNC Architecture 
5-B-V GNC technologies for Launch Vehicles</t>
  </si>
  <si>
    <t>1-H-2-d Other</t>
  </si>
  <si>
    <t>1-13693</t>
  </si>
  <si>
    <t>1000047345</t>
  </si>
  <si>
    <t>NAVISP EL1-118: ON DEMAND PNT SERVICES DURING CRISIS - EXPRO+</t>
  </si>
  <si>
    <t>William Costes</t>
  </si>
  <si>
    <t>AT+NO+CH+SE+PT+PL+NL+IE+IT+GB+FR+FI+GR+DE+BE+HU</t>
  </si>
  <si>
    <t>6-A-III Telecommunication Networking Techniques
6-A-II Telecommunication Signal Processing
6-A-IV Telecommunication Equipment</t>
  </si>
  <si>
    <t>4-B-2-a Transmitter and Receiver assemblies, Frequency converters,...</t>
  </si>
  <si>
    <t>1-13695</t>
  </si>
  <si>
    <t>1000047373</t>
  </si>
  <si>
    <t>NAVISP EL1-132 DEVELOPMENT AND VALIDATION OF FLEXIBLE ELORAN/GNSS SIGNAL SIMULATOR- EXPRO+</t>
  </si>
  <si>
    <t>Patryk Michal Strzelecki</t>
  </si>
  <si>
    <t>AT+NO+CH+SE+PT+PL+NL+IE+HU+GB+FR+FI+GR+DE+BE</t>
  </si>
  <si>
    <t>6-B-I Navigation Subsystems and Concepts and Engineering Tools</t>
  </si>
  <si>
    <t>4-B-4-h Test equipment</t>
  </si>
  <si>
    <t>1-13699</t>
  </si>
  <si>
    <t>1000047380</t>
  </si>
  <si>
    <t>IMPROVED TTC SUB-SYSTEM ARCHITECTURE - EXPRO+</t>
  </si>
  <si>
    <t>TEC-EFP</t>
  </si>
  <si>
    <t>Kieran Killard</t>
  </si>
  <si>
    <t>AT+NO+CH+SI+SE+RO+PT+PL+LU+IT+IE+NL+GB+BE+HU+DE+DK+EE+CZ+ES+FI+FR+GR</t>
  </si>
  <si>
    <t>6-B-II Navigation Ground and User Equipment
6-A-II Telecommunication Signal Processing
6-A-IV Telecommunication Equipment
6-B-III On-board Radio Navigation Receivers</t>
  </si>
  <si>
    <t>2-L-3-a X-band, S-Band, Ka band,... / Near Earth application, Deep space application, ... / Platform vs Payload
2-L-2/3/4.1-a Analog: RF front ends
2-L-2/3/4.1-g Digital: Up/Down Converters
2-L-2/3/4.1-m Digital: Switching BB
2-L-2/3/4.1-n Other</t>
  </si>
  <si>
    <t>5-50202</t>
  </si>
  <si>
    <t>1000047395</t>
  </si>
  <si>
    <t>FOURTH FIXED CALL FOR PROPOSALS UNDER THE PLAN FOR EUROPEAN COOPERATING STATES (PECS) IN CROATIA</t>
  </si>
  <si>
    <t>E/0908-14 - PECS Croatia</t>
  </si>
  <si>
    <t>Camelia Daudelin</t>
  </si>
  <si>
    <t>1-13704</t>
  </si>
  <si>
    <t>1000047439</t>
  </si>
  <si>
    <t>N2O SATELLITE OBSERVATION REQUIREMENTS - EXPRO PLUS</t>
  </si>
  <si>
    <t>5-50204</t>
  </si>
  <si>
    <t>1000047455</t>
  </si>
  <si>
    <t>SPACE FOR SUSTAINABLE INDUSTRY AND DIGITAL BUSINESS TRANSFORMATION POC STUDIES - FIXED CALL FOR PROPOSALS</t>
  </si>
  <si>
    <t>CIP-AP</t>
  </si>
  <si>
    <t>E/A903-01 - ACCESS EL2 BASS</t>
  </si>
  <si>
    <t>Sarah Carone</t>
  </si>
  <si>
    <t>SL+NO+CH+CA+SE+RO+PT+PL+NL+LU+IT+HU+GB+FR+FI+ES+GR+EE+DE+CZ+IE+BE</t>
  </si>
  <si>
    <t>1-13428</t>
  </si>
  <si>
    <t>1000045335</t>
  </si>
  <si>
    <t>NON-ORTHOGONAL MULTIPLE ACCESS (NOMA) FOR BEYOND 5G (B5G) SATELLITE SYSTEMS (ARTES 4.0 SPL 5G/6G 3F.060) - EXPRO+ - RE-ISSUE</t>
  </si>
  <si>
    <t>2-L-2/3/4.1-m Digital: Switching BB
2-L-2/3/4.1-h Digital: Cryptographic, Digital Signal Processors
2-L-2/3/4.1-j Digital: Frequency Synthesisers</t>
  </si>
  <si>
    <t>1-12995</t>
  </si>
  <si>
    <t>1000044071</t>
  </si>
  <si>
    <t>DYNAMICALLY ADAPTIVE SYSTEM ARCHITECTURAL MODEL FOR CONNECTIVITY GAP AREAS IN 4G AND 5G TERRESTRIAL NETWORKS (ARTES 4.0 SPL 5G/6G 3F.048) - EXPRO+ - RE-ISSUE</t>
  </si>
  <si>
    <t>AT+NO+CH+CA+SE+RO+PL+NL+LU+PT+IE+IT+DE+GR+ES+BE+GB+HU+FI</t>
  </si>
  <si>
    <t>6-D-I Payload Architecture and Engineering Tools
6-A-I Telecommunication Subsystem and Engineering Tools
6-A-II Telecommunication Signal Processing
6-A-III Telecommunication Networking Techniques
6-D-II Telecommunication Payloads</t>
  </si>
  <si>
    <t>2-L-1-a Omnidirectional, Helix, Horn, Parabolic, Phased Arrays / Platform vs Payload
2-L-2-a X-band, S-Band, Ka band,... / Near Earth application, Deep space application,.../ Platform vs Payload
2-L-3-a X-band, S-Band, Ka band,... / Near Earth application, Deep space application, ... / Platform vs Payload</t>
  </si>
  <si>
    <t>1-13692</t>
  </si>
  <si>
    <t>1000047324</t>
  </si>
  <si>
    <t>PORTABLE SELF-CALIBRATED RYDBERG ELECTRIC FIELD PROBE FOR ANTENNA MEASUREMENTS - EXPRO+</t>
  </si>
  <si>
    <t>6-E-VI RF Measurement, Characterisation and Calibration Techniques</t>
  </si>
  <si>
    <t>1-13691</t>
  </si>
  <si>
    <t>1000047330</t>
  </si>
  <si>
    <t>GUIDANCE CONTROL ENTRY TECHNOLOGY FOR MARS PRECISION LANDING - EXPRO+</t>
  </si>
  <si>
    <t>Benedicte Girouart</t>
  </si>
  <si>
    <t>5-A-I AOCS/GNC Architecture 
5-B-I GNC Technologies for Entry, Descent and Landing</t>
  </si>
  <si>
    <t>2-A-3-c Other</t>
  </si>
  <si>
    <t>4-40052</t>
  </si>
  <si>
    <t>1000047119</t>
  </si>
  <si>
    <t>MOONLIGHT STANDARD CALL FOR PROPOSALS - PRODUCT ACTIVITIES</t>
  </si>
  <si>
    <t>ECSAT</t>
  </si>
  <si>
    <t>RNC-E</t>
  </si>
  <si>
    <t>E/0503-01A - Moonlight</t>
  </si>
  <si>
    <t>Elena Grashchenkova</t>
  </si>
  <si>
    <t>CZ+GR+ES+GB+HU+IT+LU+PT+CA+CH+NO</t>
  </si>
  <si>
    <t>1-13678</t>
  </si>
  <si>
    <t>1000047220</t>
  </si>
  <si>
    <t>HE-SWE-03B - GLOBAL MULTI-MOMENT MULTI-FLUID MODEL OF THE MAGNETOSPHERE</t>
  </si>
  <si>
    <t>OPS-SW</t>
  </si>
  <si>
    <t>E/0708-01 - SSA Horizon EuropeIC</t>
  </si>
  <si>
    <t>Juha-Pekka Luntama</t>
  </si>
  <si>
    <t>AT+LI+LC+KZ+KR+KN+KG+JP+JM+IS+IL+HN+GY+GT+GE+GD+FO+EC+MD+DO+ME+MX+VN+VC+US+UA+TW+TT+TR+TN+SV+SR+SG+RS+PE+PA+NZ+NO+NI+MK+DM+CR+CO+LT+IT+IE+HU+HR+GB+FR+FI+ES+GR+EE+DK+DE+CZ+CY+BG+BE+LU+LV+MT+NL+CL+CH+CA+BZ+BS+BB+BA+AW+XK+AU+AL+AG+SK+SI+SE+RO+PT+PL+AM</t>
  </si>
  <si>
    <t>4-C-I Space Weather Modelling Development and IT Infrastructure</t>
  </si>
  <si>
    <t>1-13682</t>
  </si>
  <si>
    <t>1000047237</t>
  </si>
  <si>
    <t>MINIATURIZATION OF NITROGEN-VACANCY CENTER-BASED MAGNETOMETERS - EXPRO+</t>
  </si>
  <si>
    <t>17-E-I Quantum Device, Metrology and Sensing</t>
  </si>
  <si>
    <t>1-13685</t>
  </si>
  <si>
    <t>1000047282</t>
  </si>
  <si>
    <t>MATERIALS FOR SUSTAINABLE ATMOSPHERIC RE-ENTRY - EXPRO+</t>
  </si>
  <si>
    <t>TEC-SYS</t>
  </si>
  <si>
    <t>24-E-II Modelling of Thermomechanical Processes of Materials including Lifetime Predictions</t>
  </si>
  <si>
    <t>2-C-1 Metallic</t>
  </si>
  <si>
    <t>5-50200</t>
  </si>
  <si>
    <t>1000047322</t>
  </si>
  <si>
    <t>FIFTH FIXED CALL FOR PROPOSALS UNDER THE PLAN FOR EUROPEAN COOPERATING STATES (PECS) IN MALTA</t>
  </si>
  <si>
    <t>E/0908-15 - PECS Malta</t>
  </si>
  <si>
    <t>CH+SK+SI+SE+RO+PT+PL+NL+MT+LV+LU+LT+IT+NO+IE+HR+GB+FR+FI+ES+GR+EE+DK+DE+CZ+CY+BG+BE+HU+AT</t>
  </si>
  <si>
    <t>1-13679</t>
  </si>
  <si>
    <t>1000046991</t>
  </si>
  <si>
    <t>HARMONY DATA INNOVATION AND SCIENCE CLUSTER: DEVELOPMENT PHASE (DISCDEV)</t>
  </si>
  <si>
    <t>E/A003-F3 - Pillr2 MssnDat Mngmt; E/E102-F2 - FutEO Seg 2 Harmony</t>
  </si>
  <si>
    <t>Emma Frigot</t>
  </si>
  <si>
    <t>2-E-I Remote Sensing Data and Information Processing and Exploitation</t>
  </si>
  <si>
    <t>1-13681</t>
  </si>
  <si>
    <t>1000047155</t>
  </si>
  <si>
    <t>EFC3 - SERVICE SUPPORT TO ASSET, DATA AND WORKLOAD MANAGEMENT, TECHNICAL DOCUMENTATION OFFICE - REF. 3-STS-BMC-0-015</t>
  </si>
  <si>
    <t>STS-IR</t>
  </si>
  <si>
    <t>E/B299-01 - A6TP Step 1 CM25; E/B294-02 - LEAP A6 MQO &amp; KASSAV; E/B294-01 - LEAP A6 INFRA  26-28; E/B281-01 - SEATS ARIANE 6; E/B279-01 - FLPP Techno dis CM25; E/B218-01 - CSG 2026-2030 MCO; E/B204-01 - PA/Ariane 6 CM25; E/A204-01 - PA/Ariane 6; E/0294-01 - LEAP/AR6 20-22 Infra; E/0267-01 - FLPP Prometheus; N/A - N/A Fund</t>
  </si>
  <si>
    <t>Caroline Cros</t>
  </si>
  <si>
    <t>AT+CA+SK+SI+SE+RO+PT+PL+NL+LV+LU+LT+CH+IT+HU+GB+FR+FI+ES+GR+EE+DK+DE+CZ+BE+IE+NO</t>
  </si>
  <si>
    <t>4-40051</t>
  </si>
  <si>
    <t>1000047223</t>
  </si>
  <si>
    <t>COOPERATIVE AGREEMENTS FOR THE ESA ACADEMYS SCHOLARSHIP PROGRAMME</t>
  </si>
  <si>
    <t>RES-HLA</t>
  </si>
  <si>
    <t>EDU - ESA Education Progr</t>
  </si>
  <si>
    <t>Ysee Douenne</t>
  </si>
  <si>
    <t>NO+CH+CA+SK+SI+SE+RO+PT+PL+NL+LV+LU+LT+IT+IE+HU+GB+FR+FI+ES+GR+EE+DK+DE+CZ+CY+BE+AT</t>
  </si>
  <si>
    <t>5-50197</t>
  </si>
  <si>
    <t>1000047238</t>
  </si>
  <si>
    <t>TWELFTH FIXED CALL FOR PROPOSALS UNDER THE PLAN FOR EUROPEAN COOPERATING STATES (PECS) IN BULGARIA</t>
  </si>
  <si>
    <t>E/0908-10 - PECS Bulgaria</t>
  </si>
  <si>
    <t>1-13680</t>
  </si>
  <si>
    <t>1000047280</t>
  </si>
  <si>
    <t>MEASUREMENT AND MODELLING OF THE ATTITUDE OF METOP AND SENTINEL 1 TO PREPARE FOR ERASE PHASE A - EXPRO+</t>
  </si>
  <si>
    <t>Natalia Gorina</t>
  </si>
  <si>
    <t>AT+NO+CH+CA+SK+SI+SE+RO+PT+PL+NL+LV+LT+LU+IE+BE+CZ+DE+DK+IT+GR+EE+FI+FR+GB+HU+ES+CY</t>
  </si>
  <si>
    <t>5-C-I Control Modelling Techniques
5-C-II Advanced Control, Estimation &amp; Optimisation</t>
  </si>
  <si>
    <t>2-A-3-c Other
2-M-4-b Mission analysis tools (Orbital modelling and simulation)</t>
  </si>
  <si>
    <t>1-12819</t>
  </si>
  <si>
    <t>1000043041</t>
  </si>
  <si>
    <t>IMPROVED TTC SUB-SYSTEM ARCHITECTURE - EXPRO PLUS</t>
  </si>
  <si>
    <t>6-C-II Deep-Space Transponders
6-A-II Telecommunication Signal Processing
6-A-IV Telecommunication Equipment
6-C-III Near-Earth Transponders</t>
  </si>
  <si>
    <t>2-L-2/3/4.1-a Analog: RF front ends
2-L-2/3/4.1-g Digital: Up/Down Converters
2-L-2/3/4.1-m Digital: Switching BB
2-L-2/3/4.1-n Other</t>
  </si>
  <si>
    <t>1-13674</t>
  </si>
  <si>
    <t>1000045360</t>
  </si>
  <si>
    <t>MARITIME LASER COMMUNICATION TERMINAL ENABLING OPTICAL LINKS WITH SPACE (ARTES 4.0 SL SPL 5H.012) - ON REQUEST</t>
  </si>
  <si>
    <t>CSC-SQ</t>
  </si>
  <si>
    <t>E/0534-05D - OP - Advanced Techno</t>
  </si>
  <si>
    <t>Harald Mathias Hauschildt</t>
  </si>
  <si>
    <t>AT+SE+PT+PL+NL+LU+LT+IT+IE+CA+HU+FR+FI+ES+GR+EE+DE+CZ+BE+GB+CH</t>
  </si>
  <si>
    <t>1-13378</t>
  </si>
  <si>
    <t>1000046002</t>
  </si>
  <si>
    <t>ADVANCED SUB-THZ PACKAGING TECHNOLOGIES - EXPRO+</t>
  </si>
  <si>
    <t>1-13663</t>
  </si>
  <si>
    <t>1000046990</t>
  </si>
  <si>
    <t>S3-CL-04 ORUM PHASE A ORBITAL REFURBISHMENT AND UPGRADE MISSION - EXPRO +</t>
  </si>
  <si>
    <t>E/0719-34 - S2P P3 ERASE</t>
  </si>
  <si>
    <t>CZ+DE+DK+ES+GB+IT+PL+PT+CA</t>
  </si>
  <si>
    <t>8-C-II Multidisciplinary Analysis</t>
  </si>
  <si>
    <t>1-13665</t>
  </si>
  <si>
    <t>1000047047</t>
  </si>
  <si>
    <t>DEEP SPACE ANTENNA (DSA-5)</t>
  </si>
  <si>
    <t>OPS-GSA</t>
  </si>
  <si>
    <t>E/0147-01 - DSA-5</t>
  </si>
  <si>
    <t>Anne Maria Hurtz</t>
  </si>
  <si>
    <t>12-A-I Advanced Ground Station Design Concepts</t>
  </si>
  <si>
    <t>4-B-1-a Structure &amp; Thermal, Servo / Mechanics, Reflectors, feeds and diplexers, Antenna Control Units (ACUs), Drive Systems,...</t>
  </si>
  <si>
    <t>1-13664</t>
  </si>
  <si>
    <t>1000047114</t>
  </si>
  <si>
    <t>OCCUPATIONAL SAFETY ENVIRONMENTAL SUPPORT FOR ESTEC SAFETY SECTION - EXPRO PLUS</t>
  </si>
  <si>
    <t>RES-RAEC</t>
  </si>
  <si>
    <t>Marco Massaro</t>
  </si>
  <si>
    <t>AT+CH+CA+SK+SI+SE+RO+PT+PL+NL+LV+LU+LT+NO+IT+HU+GB+FR+FI+ES+GR+EE+DK+DE+CZ+CY+BE+IE</t>
  </si>
  <si>
    <t>1-13671</t>
  </si>
  <si>
    <t>1000047116</t>
  </si>
  <si>
    <t>M-IND - INDUSTRIALISATION OF MID-SIZE PLATFORMS FOR LEO CONSTELLATIONS (SAR OPTICAL)</t>
  </si>
  <si>
    <t>1-13666</t>
  </si>
  <si>
    <t>1000047140</t>
  </si>
  <si>
    <t>T311-900SD DEBRIS ENVIRONMENT MODELLING IN CIS-LUNAR SPACE (EXPRO+)</t>
  </si>
  <si>
    <t>11-B-I Debris and Meteoroid Environment Models</t>
  </si>
  <si>
    <t>1-13668</t>
  </si>
  <si>
    <t>1000047191</t>
  </si>
  <si>
    <t>GT1I-805GA SECURITY FRAMEWORK FOR AI APPLICATIONS (EXPRO+)</t>
  </si>
  <si>
    <t>OPS-GAA</t>
  </si>
  <si>
    <t>Angelique Pruetz</t>
  </si>
  <si>
    <t>DE+GB</t>
  </si>
  <si>
    <t>9-B-III Operation Support Processes</t>
  </si>
  <si>
    <t>4-A-2-e Engineering Support (GS S/W dev. and maintenance,...)</t>
  </si>
  <si>
    <t>1-13673</t>
  </si>
  <si>
    <t>1000047215</t>
  </si>
  <si>
    <t>LUNAR EUROPEAN POWER PACKS: SYSTEM-LEVEL CONCEPT STUDY (E3CX-033) - EXPRO PLUS</t>
  </si>
  <si>
    <t>HRE-FE</t>
  </si>
  <si>
    <t>E/0116-03M - ExPeRT E3P3</t>
  </si>
  <si>
    <t>Benoit Pouffary</t>
  </si>
  <si>
    <t>AT+NO+CH+CA+SI+SE+RO+PT+PL+LV+LU+IT+NL+HU+BE+IE+DE+DK+EE+CZ+ES+FI+FR+GB+GR</t>
  </si>
  <si>
    <t>3-A-I Power Conditioning
3-B-I Photovoltaic Generator Technology
3-B-II Fuel Cell Technologies
3-A-IV Power Subsystems Architecture</t>
  </si>
  <si>
    <t>2-J-6 Storage: Fuel cells
2-J-7 Storage: Batteries
2-N-2 Primary Structures
2-D-1-g Other
2-J-1-a Photovoltaic Assemblies</t>
  </si>
  <si>
    <t>1-13669</t>
  </si>
  <si>
    <t>1000047218</t>
  </si>
  <si>
    <t>SOFTWARE UPDATES SMS, MATERIAL AND LORENTZ - EXPRO+</t>
  </si>
  <si>
    <t>50-100 KEURO</t>
  </si>
  <si>
    <t>E/0700-05 - TEC Eng. Facilities</t>
  </si>
  <si>
    <t>Mireia Morera</t>
  </si>
  <si>
    <t>7-A-V Measurement, Characterisation and Calibration Techniques for Radiative Payloads and Antennas</t>
  </si>
  <si>
    <t>4-E-1-e Other</t>
  </si>
  <si>
    <t>1-13672</t>
  </si>
  <si>
    <t>1000047226</t>
  </si>
  <si>
    <t>USER MANAGEMENT SERVICE (UM-SER)</t>
  </si>
  <si>
    <t>Nathalie Schwarz</t>
  </si>
  <si>
    <t>AT+CH+CA+SK+SI+SE+RO+PT+PL+NL+LV+LU+LT+IT+IE+HU+GB+FR+FI+ES+GR+EE+DK+DE+CZ+BE+NO+CY</t>
  </si>
  <si>
    <t>2-D-I Ground Data Archiving Subsystems</t>
  </si>
  <si>
    <t>1-13328</t>
  </si>
  <si>
    <t>1000045288</t>
  </si>
  <si>
    <t>1 GBIT/S THROUGHPUT CPU-BASED DVB-S2/S2X SOFTWARE DEFINED RADIO (ARTES AT 7A.088) - EXPRO+ RE-ISSUE</t>
  </si>
  <si>
    <t>1-13658</t>
  </si>
  <si>
    <t>1000047000</t>
  </si>
  <si>
    <t>ESA SPACE WEATHER SERVICE NETWORK PRE-OPERATION, EVOLUTIONARY MAINTENANCE AND DEVELOPMENT</t>
  </si>
  <si>
    <t>E/0719-27 - S2P P3 SWE Serv Net</t>
  </si>
  <si>
    <t>AT+CH+CA+SE+PT+PL+NL+IT+HU+GB+FR+FI+ES+GR+DK+DE+CZ+BE+NO</t>
  </si>
  <si>
    <t>1-13649</t>
  </si>
  <si>
    <t>1000047050</t>
  </si>
  <si>
    <t>ESA BASELINE RHU PILOT PLANT PHASE 1 (E4EX-017)</t>
  </si>
  <si>
    <t>E/0116-04M - ExPeRT Core E3P4</t>
  </si>
  <si>
    <t>Caroline Guillon-Dumas</t>
  </si>
  <si>
    <t>AT+NO+CH+CA+SI+SE+RO+PT+PL+NL+LV+LU+IT+HU+GB+FR+FI+ES+GR+EE+DK+DE+CZ+BE+IE</t>
  </si>
  <si>
    <t>3-B-III Nuclear Fission Reactor Technologies</t>
  </si>
  <si>
    <t>2-J-3-b  Other</t>
  </si>
  <si>
    <t>1-13659</t>
  </si>
  <si>
    <t>1000047053</t>
  </si>
  <si>
    <t>LOCAL TECHNICAL ASSISTANCE AND ON-SITE SUPPORT FOR THE DEEP SPACE ANTENNA (DSA-5)- EXPRO+</t>
  </si>
  <si>
    <t>Florian Renk</t>
  </si>
  <si>
    <t>AT+NO+CH+CA+SK+SI+SE+RO+PT+PL+NL+LV+LU+LT+IT+IE+HU+GB+FR+FI+ES+GR+EE+DK+DE+CZ+CY+BE+CL</t>
  </si>
  <si>
    <t>1-13655</t>
  </si>
  <si>
    <t>1000047132</t>
  </si>
  <si>
    <t>NON-BODY SOLID WASTE COMPACTION AND INHIBITION</t>
  </si>
  <si>
    <t>TEC-MMG</t>
  </si>
  <si>
    <t>22-A-I Environmental Control and Monitoring</t>
  </si>
  <si>
    <t>3-C-1-d Other</t>
  </si>
  <si>
    <t>1-13661</t>
  </si>
  <si>
    <t>1000047170</t>
  </si>
  <si>
    <t>PROJECT MANAGEMENT CONTROLLING ACADEMY - EXPRO PLUS</t>
  </si>
  <si>
    <t>DG-IO</t>
  </si>
  <si>
    <t>Emilienne Hepp</t>
  </si>
  <si>
    <t>AT+CH+CA+SI+SE+RO+PT+PL+NL+LV+LU+IT+IE+HU+GB+FR+FI+ES+GR+EE+DK+DE+CZ+BE+NO+SK+CY</t>
  </si>
  <si>
    <t>1-13657</t>
  </si>
  <si>
    <t>1000047069</t>
  </si>
  <si>
    <t>STRATEGIC ADVOCACY FACILITY</t>
  </si>
  <si>
    <t>EOP-SCI</t>
  </si>
  <si>
    <t>AT+CA+SK+SI+SE+PT+PL+NL+LV+LU+LT+IT+CH+IE+GB+FR+FI+ES+GR+EE+DK+DE+CZ+CY+BE+HU+NO</t>
  </si>
  <si>
    <t>1-13656</t>
  </si>
  <si>
    <t>1000047061</t>
  </si>
  <si>
    <t>ERS-EO PROOF OF CONCEPT TO SUPPORT ENHANCED PROTECTION OF CRITICAL INFRASTRUCTURE</t>
  </si>
  <si>
    <t>EOP-S</t>
  </si>
  <si>
    <t>E/D001-05 - ERS E1 Services PoC</t>
  </si>
  <si>
    <t>Katrien Espagnet</t>
  </si>
  <si>
    <t>AT+CA+SI+PT+PL+NL+IT+IE+CH+HU+FI+ES+GR+DK+DE+CZ+BE+FR+NO+GB</t>
  </si>
  <si>
    <t>1-13648</t>
  </si>
  <si>
    <t>1000047104</t>
  </si>
  <si>
    <t>SADRR1: USER ENGAGEMENT AND CAPACITY BUILDING</t>
  </si>
  <si>
    <t>E/E234-01 - South Asia DRR</t>
  </si>
  <si>
    <t>AT+MU+MV+MW+MY+MZ+NA+NG+NO+NP+NR+NU+PA+PE+PG+PH+MS+MR+MN+ML+KI+KM+KZ+LA+LB+LC+LK+PK+LR+LY+MA+MD+ME+MG+MH+MK+LS+KH+PS+PY+TL+TV+TZ+UA+UG+UZ+VC+VN+VU+WF+WS+YE+ZA+ZM+ZW+TO+TN+TM+TK+RS+RW+SB+SH+SL+SN+SO+PW+SR+SV+SY+SZ+TD+TG+TH+TJ+ST+XK+KG+JO+NL+PL+PT+RO+SE+SI+SK+AL+AM+AO+AZ+BA+BD+BF+BI+MT+LV+LU+LT+BE+BG+CY+CZ+DE+DK+EE+BJ+GR+FI+FR+GB+HR+HU+IE+IT+ES+KE+BO+BW+GA+GD+GE+GH+GM+GN+GQ+GT+GW+GY+HN+HT+IN+IQ+JM+FM+FJ+ET+ER+BZ+CF+CG+CH+CI+CM+CO+BT+CR+CV+DJ+DM+DO+DZ+EC+EG+CU</t>
  </si>
  <si>
    <t>1-13650</t>
  </si>
  <si>
    <t>1000047106</t>
  </si>
  <si>
    <t>SADRR2: EO PRODUCT AND FRAMEWORK DEVELOPMENT</t>
  </si>
  <si>
    <t>1-13652</t>
  </si>
  <si>
    <t>1000046931</t>
  </si>
  <si>
    <t>EFC3 - WORK ORDER SERVICE SUPPORT TO KOUROU OFFICE 2027/2029 REF. 3-STS-LAU-1-005</t>
  </si>
  <si>
    <t>E/A281-01 - AR6 P120C TP S3 Ramp; E/B257-01 - LEAP/V Cl. MQO&amp;NSO; E/B281-01 - SEATS ARIANE 6; E/A204-01 - PA/Ariane 6; E/B294-06 - LEAP A6 INFRA Launch; E/B218-01 - CSG 2026-2030 MCO</t>
  </si>
  <si>
    <t>Susana Fernandez San Roman</t>
  </si>
  <si>
    <t>AT+CA+SK+SI+SE+RO+PT+PL+NL+LV+LU+LT+CH+IT+HU+GB+FR+FI+ES+GR+EE+DK+DE+CZ+BE+IE+NO+CY</t>
  </si>
  <si>
    <t>1-13641</t>
  </si>
  <si>
    <t>1000046968</t>
  </si>
  <si>
    <t>SERVICES FOR THE ESA ARCHIVES (ESRIN)</t>
  </si>
  <si>
    <t>Director General's Services</t>
  </si>
  <si>
    <t>DG-OD</t>
  </si>
  <si>
    <t>E/0646-01 - Digitisation</t>
  </si>
  <si>
    <t>Bettina Isabey</t>
  </si>
  <si>
    <t>AT+CH+CA+SI+SE+RO+PT+PL+NL+LV+LU+IT+IE+HU+GB+FR+FI+ES+GR+EE+DK+DE+CZ+BE+NO</t>
  </si>
  <si>
    <t>1-13646</t>
  </si>
  <si>
    <t>1000046976</t>
  </si>
  <si>
    <t>EVALUATION OF FAULT MITIGATION TECHNIQUESFOR NEUROMORPHIC HARDWARE ACCELERATOR - EXPRO PLUS</t>
  </si>
  <si>
    <t>TEC-EDD</t>
  </si>
  <si>
    <t>Gian Lorenzo Casini</t>
  </si>
  <si>
    <t>1-A-I System Technologies for Payload Data Processing</t>
  </si>
  <si>
    <t>2-F-1-g Other</t>
  </si>
  <si>
    <t>1-13637</t>
  </si>
  <si>
    <t>1000047014</t>
  </si>
  <si>
    <t>ARGONAUT 2 MISSION - PHASE A/B1</t>
  </si>
  <si>
    <t>HRE-LA</t>
  </si>
  <si>
    <t>E/0185-03L - Argonaut Miss E3P3</t>
  </si>
  <si>
    <t>Francesco Cattaneo</t>
  </si>
  <si>
    <t>AT+CA+SI+SE+RO+PT+PL+NL+LV+LU+IT+CH+IE+GB+FR+FI+ES+GR+EE+DK+DE+CZ+BE+HU+NO</t>
  </si>
  <si>
    <t>1-13643</t>
  </si>
  <si>
    <t>1000047052</t>
  </si>
  <si>
    <t>MAINTENANCE AND EVOLUTION OF THE ASGARD LIBRARY - EXPRO+</t>
  </si>
  <si>
    <t>Betlem Rosich Tell</t>
  </si>
  <si>
    <t>AT+CA+SE+RO+PT+PL+NL+LU+IT+IE+HU+GB+FR+FI+ES+GR+DK+DE+CZ+BE+CH+NO</t>
  </si>
  <si>
    <t>1-13647</t>
  </si>
  <si>
    <t>1000047064</t>
  </si>
  <si>
    <t>S2-LT-04 + S2-LT-05 DEMONSTRATION OF THE OPERATIONAL CAPABILITY, ROBUSTNESS ENHANCEMENT AND MARKET READINESS OF NETWORKED LASER DEBRIS TRACKING - EXPRO +</t>
  </si>
  <si>
    <t>E/0718-17 - S2P P2 COSMIC - Lase</t>
  </si>
  <si>
    <t>AT+CZ+DE+DK+GR+GB+HU+PL+PT+SK+CH+NO</t>
  </si>
  <si>
    <t>1-13653</t>
  </si>
  <si>
    <t>1000047075</t>
  </si>
  <si>
    <t>RECEIVER TECHNIQUES AND ALGORITHMS FOR PNT SOLUTIONS WITH ONLY 1 AND 2 LEO SATELLITES IN VIEW - EXPRO+</t>
  </si>
  <si>
    <t>TEC-SEN</t>
  </si>
  <si>
    <t>Jose Antonio Garcia Molina</t>
  </si>
  <si>
    <t>6-B-I Navigation Subsystems and Concepts and Engineering Tools
6-B-III On-board Radio Navigation Receivers</t>
  </si>
  <si>
    <t>2-A-3-a Radars, lidars, GNSS receivers
3-B-1-a Rendezvous, Gyros, Sun Sensors,...</t>
  </si>
  <si>
    <t>1-12996</t>
  </si>
  <si>
    <t>1000043715</t>
  </si>
  <si>
    <t>IN-ORBIT SECURE TELECOM LABORATORY (ARTES 4.0 SPL 4S 3E.031) - RE-ISSUE</t>
  </si>
  <si>
    <t>RNC-F</t>
  </si>
  <si>
    <t>E/0534-04A - 4S-Other Act. Prod&amp;T</t>
  </si>
  <si>
    <t>AT+NO+CH+CA+RO+PT+PL+NL+LU+IT+HU+IE+FR+FI+ES+GR+EE+DK+DE+CZ+BE+GB+CY</t>
  </si>
  <si>
    <t>6-A-V Telecom Security Techniques and Technologies
4-B-II Ground and Space Effects Investigations
6-D-II Telecommunication Payloads</t>
  </si>
  <si>
    <t>2-E-3-a File management systems,...</t>
  </si>
  <si>
    <t>1-12945</t>
  </si>
  <si>
    <t>1000043691</t>
  </si>
  <si>
    <t>LOW POWER KA-BAND DIRECT CONVERSION RECEIVER MODULE (ARTES AT 5C.525) - EXPRO+ (ON DELEGATION REQUEST)</t>
  </si>
  <si>
    <t>2-L-2/3/4.1-f Analog: Microwave generators</t>
  </si>
  <si>
    <t>1-13631</t>
  </si>
  <si>
    <t>1000046842</t>
  </si>
  <si>
    <t>MINIATURISED POWER SUPPLY FOR ARRAYS OF DETECTORS ON THE PAYLOAD - EXPRO PLUS</t>
  </si>
  <si>
    <t>TEC-EPM</t>
  </si>
  <si>
    <t>Arturo Fernandez</t>
  </si>
  <si>
    <t>AT+SI+SE+RO+PT+PL+NL+LU+IT+IE+CH+HU+FR+FI+ES+GR+EE+DK+DE+CZ+BE+GB+NO</t>
  </si>
  <si>
    <t>1-13632</t>
  </si>
  <si>
    <t>1000046925</t>
  </si>
  <si>
    <t>DISTRIBUTED ARRAY END-TO-END PAYLOAD SYSTEM ARCHITECTURES FOR PNT - EXPRO+</t>
  </si>
  <si>
    <t>Christophe Rene R. Seynaeve</t>
  </si>
  <si>
    <t>AT+NO+CH+SI+SE+RO+PT+NL+LU+IT+IE+PL+GB+HU+CZ+DE+DK+EE+BE+ES+FI+FR+GR</t>
  </si>
  <si>
    <t>6-D-III Remote Sensing Instruments
6-B-III On-board Radio Navigation Receivers
6-B-IV RF Metrology
6-D-I Payload Architecture and Engineering Tools
6-D-IV Navigation Payloads</t>
  </si>
  <si>
    <t>2-A-1-c Formation Flight specific sensors
2-I-1-b Imaging Radars
2-I-1-e Other (Scatterometers,...)
2-L-2-a X-band, S-Band, Ka band,... / Near Earth application, Deep space application,.../ Platform vs Payload
2-L-3-b Navigation Receivers *See AOCS &amp; GNC - Single-frequency (Platform/Low-end missions)- Multiple-frequency (Science mission/hig-end missions)</t>
  </si>
  <si>
    <t>1-13636</t>
  </si>
  <si>
    <t>1000046927</t>
  </si>
  <si>
    <t>LIGHT CONDUCTION AND DIFFUSION MATERIALS FOR THE DEVELOPMENT OF LIGHT INTENSIFIED PHOTOBIOREACTORS</t>
  </si>
  <si>
    <t>Karine Magne-Lie</t>
  </si>
  <si>
    <t>3-C-1-a Pressure, air, water, lighting systems,...</t>
  </si>
  <si>
    <t>1-13629</t>
  </si>
  <si>
    <t>1000046945</t>
  </si>
  <si>
    <t>HIGH PERFORMANCE INSULATING MATERIALS FOR L4 ENCELADUS LANDER - EXPRO+</t>
  </si>
  <si>
    <t>Olivier Pin</t>
  </si>
  <si>
    <t>21-D-I Coatings and Insulation</t>
  </si>
  <si>
    <t>2-O-2-a Coating and insulation</t>
  </si>
  <si>
    <t>1-13624</t>
  </si>
  <si>
    <t>1000046946</t>
  </si>
  <si>
    <t>PRESERVATION ASSETS OPERATIONS AND MAINTENANCE SERVICE (PAOM-SER)</t>
  </si>
  <si>
    <t>EOP-GM</t>
  </si>
  <si>
    <t>E/E116-F3 - Pillr3 Earth Action; E/0079-02 - Heritage Space Prog</t>
  </si>
  <si>
    <t>1-13626</t>
  </si>
  <si>
    <t>1000046961</t>
  </si>
  <si>
    <t>T512-900GS CO-PHASING OF SEGMENTED MIRROR TELESCOPES FOR FREE-SPACE TO FIBERBASED QUANTUM COMMUNICATION (EXPRO+)</t>
  </si>
  <si>
    <t>OPS-GSO</t>
  </si>
  <si>
    <t>Maren Bednarek</t>
  </si>
  <si>
    <t>17-D Optical Communications Technologies</t>
  </si>
  <si>
    <t>4-B-5 Ground Station Monitoring &amp; Control</t>
  </si>
  <si>
    <t>1-13628</t>
  </si>
  <si>
    <t>1000046972</t>
  </si>
  <si>
    <t>ADHA SECURITY MODULE - EXPRO+</t>
  </si>
  <si>
    <t>1-B-IV On-board Networks and Control/Monitoring</t>
  </si>
  <si>
    <t>2-F-1-d Telemetry and Telecommand Units</t>
  </si>
  <si>
    <t>1-13638</t>
  </si>
  <si>
    <t>1000046974</t>
  </si>
  <si>
    <t>ADVANCED METHODS FOR RESILIENCE ACTIVITY - EXPRO+</t>
  </si>
  <si>
    <t>1-13625</t>
  </si>
  <si>
    <t>1000046992</t>
  </si>
  <si>
    <t>PLASMA OBSERVATORY (M7) SYSTEM STUDY PHASE B1 RE-ISSUE</t>
  </si>
  <si>
    <t>SCI-F</t>
  </si>
  <si>
    <t>E/0401-01 - MP- Studies</t>
  </si>
  <si>
    <t>5-50196</t>
  </si>
  <si>
    <t>1000047044</t>
  </si>
  <si>
    <t>SECOND FIXED CALL FOR PROPOSALS UNDER THE REQUESTING PARTY ACTIVITY (RPA) IN SLOVENIA</t>
  </si>
  <si>
    <t>E/0874-06 - AM Slovenia RPA</t>
  </si>
  <si>
    <t>1-13609</t>
  </si>
  <si>
    <t>1000045205</t>
  </si>
  <si>
    <t>FRAME-BY-FRAME SWITCHING OF DVB-S2X AND RCS2 IN RETURN LINK (ARTES AT 3C.053) (ON DELEGATION REQUEST)</t>
  </si>
  <si>
    <t>David Gomez Otero</t>
  </si>
  <si>
    <t>AT+CH+CA+SE+PT+PL+NL+LU+IT+IE+NO+HU+FR+FI+ES+GR+DK+DE+CZ+CY+BE+GB</t>
  </si>
  <si>
    <t>12-B-II Communication Network Technologies and Protocols</t>
  </si>
  <si>
    <t>1-13620</t>
  </si>
  <si>
    <t>1000045207</t>
  </si>
  <si>
    <t>IN-ORBIT EXPERIMENT OF INTELLIGENT AUTONOMOUS AVIONICS ENABLING MULTI-ENVIRONMENT SATCOM SATELLITE OPERATION IN LEO (ARTES AT 3E.033) (ON DELEGATION REQUEST)</t>
  </si>
  <si>
    <t>1-D-I Machine Learning for On-board Data Subsystems</t>
  </si>
  <si>
    <t>3-E-1.1-e Other</t>
  </si>
  <si>
    <t>1-13607</t>
  </si>
  <si>
    <t>1000045208</t>
  </si>
  <si>
    <t>DUAL SATELLITE IN-ORBIT TESTBED FOR SENSING AND COMMUNICATION FOR LOW-POWER DEVICES (ARTES AT 3E.034)</t>
  </si>
  <si>
    <t>Monica Politano</t>
  </si>
  <si>
    <t>6-D-II Telecommunication Payloads</t>
  </si>
  <si>
    <t>1-13605</t>
  </si>
  <si>
    <t>1000045209</t>
  </si>
  <si>
    <t>IN-ORBIT EXPERIMENT OF A DEPLOYER FOR STACKED SMALL SATCOM SATELLITES (ARTES AT 3E.035) (ON DELEGATION REQUEST)</t>
  </si>
  <si>
    <t>9-A Advanced System and Mission Operation Concepts</t>
  </si>
  <si>
    <t>1-I-6 Payload adapters</t>
  </si>
  <si>
    <t>1-13608</t>
  </si>
  <si>
    <t>1000045217</t>
  </si>
  <si>
    <t>INTEGRATED AVIONICS AND PLATFORM DESIGN FOR A SCALABLE HIGH ASPECT RATIO SATCOM SATELLITES FOR CONSTELLATIONS (ARTES AT 4C.074)</t>
  </si>
  <si>
    <t>AT+NO+CH+CA+SE+PT+PL+NL+LU+IT+HU+IE+FR+FI+ES+GR+DK+DE+CZ+CY+BE+GB</t>
  </si>
  <si>
    <t>8-D-I Advanced AIT Methods</t>
  </si>
  <si>
    <t>2-N-2 Primary Structures
1-I-6 Payload adapters</t>
  </si>
  <si>
    <t>1-13600</t>
  </si>
  <si>
    <t>1000045245</t>
  </si>
  <si>
    <t>FULLY DIGITAL ACTIVE TRANSMIT AND RECEIVE ANTENNAS FOR EMERGING MEDIUM EARTH ORBIT CONSTELLATIONS (ARTES AT 5B.256)</t>
  </si>
  <si>
    <t>7-A-III Array Antennas and Standalone Radiators</t>
  </si>
  <si>
    <t>1-13590</t>
  </si>
  <si>
    <t>1000045324</t>
  </si>
  <si>
    <t>SPECTRUM COEXISTENCE LABORATORY (ARTES 4.0 SPL 4S 3A.229) - EXPRO+</t>
  </si>
  <si>
    <t>E/0534-04C - 4S - Advanced Techno</t>
  </si>
  <si>
    <t>Christophe Allemand</t>
  </si>
  <si>
    <t>AT+NO+CH+CA+SE+RO+PT+PL+NL+LU+IT+IE+GB+FR+FI+ES+GR+EE+DK+DE+CZ+BE+HU</t>
  </si>
  <si>
    <t>6-A-I Telecommunication Subsystem and Engineering Tools</t>
  </si>
  <si>
    <t>2-M-4-e Other
2-L-5-a SW for  RF Comm. design, analysis, simulation, etc.</t>
  </si>
  <si>
    <t>1-13598</t>
  </si>
  <si>
    <t>1000046662</t>
  </si>
  <si>
    <t>CYBER SECURITY BUILDING BLOCKS FOR SPACE SYSTEMS</t>
  </si>
  <si>
    <t>E/0650-01 - Cybersecurity BA</t>
  </si>
  <si>
    <t>AT+NO+CH+CA+SK+SI+SE+RO+PT+PL+NL+LV+LU+LT+IE+HU+GB+FR+FI+ES+GR+EE+DK+DE+CZ+BE+IT</t>
  </si>
  <si>
    <t>1-13582</t>
  </si>
  <si>
    <t>1000046750</t>
  </si>
  <si>
    <t>NOVAMOON PHASES B/C/D/E/F</t>
  </si>
  <si>
    <t>RNC-FF</t>
  </si>
  <si>
    <t>E/01NM-03 - NovaMoon HRE Contrib; E/0365-120 - NovaMoon Demo</t>
  </si>
  <si>
    <t>Roman Roussel</t>
  </si>
  <si>
    <t>BE+NO+CH+CA+PL+NL+SE+IT+GB+ES+DE+CZ+LV</t>
  </si>
  <si>
    <t>7-A-V Measurement, Characterisation and Calibration Techniques for Radiative Payloads and Antennas
6-B-IV RF Metrology
6-D-IV Navigation Payloads
16-C-III Laser Ranging and Imaging, Lidars and Altimeters</t>
  </si>
  <si>
    <t>2-L-1-a Omnidirectional, Helix, Horn, Parabolic, Phased Arrays / Platform vs Payload
2-L-2-a X-band, S-Band, Ka band,... / Near Earth application, Deep space application,.../ Platform vs Payload
2-L-3-b Navigation Receivers *See AOCS &amp; GNC - Single-frequency (Platform/Low-end missions)- Multiple-frequency (Science mission/hig-end missions)</t>
  </si>
  <si>
    <t>1-13597</t>
  </si>
  <si>
    <t>1000046771</t>
  </si>
  <si>
    <t>COPERNICUS FLIGHT OPERATIONS SUPPORT SERVICE</t>
  </si>
  <si>
    <t>OPS-OEN</t>
  </si>
  <si>
    <t>E/E407-01 - H 1.2.1-Compl+Storag; E/E423-01 - H 2.3.1-Fli Ops ESOC</t>
  </si>
  <si>
    <t>Marta Rodriguez Perulero</t>
  </si>
  <si>
    <t>AT+UA+NO+IS+SK+SI+SE+RO+PT+PL+NL+MT+LV+LT+IT+LU+HU+BE+BG+CY+CZ+IE+DK+EE+DE+ES+FI+FR+GB+HR+GR</t>
  </si>
  <si>
    <t>9-B-III Operation Support Processes
1-A-I System Technologies for Payload Data Processing
9-C-I Mission Control System, Automation, Mission Planning, Simulators and Station M&amp;C and Data Centre Architecture and Technologies</t>
  </si>
  <si>
    <t>4-A-2-b Satellite and Ground Segment Simulators (e.g. simsat, eurosim, etc.)
4-A-2-c Flight Dynamics Systems and Mission Analysis 
4-A-2-e Engineering Support (GS S/W dev. and maintenance,...)
4-A-3-a Configuration management, FOP tools, On-board resource checker,...</t>
  </si>
  <si>
    <t>1-13618</t>
  </si>
  <si>
    <t>1000046793</t>
  </si>
  <si>
    <t>CONSOLIDATION OF A FULL G-NODEB FOR SPACE BASED ON A EUROPEAN SIGNAL PROCESSING PLATFORM (ARTES 4.0 SPL 5G/6G 3F.089) - EXPRO+</t>
  </si>
  <si>
    <t>2-L-4-a Bent-pipe repeaters, regenarative transponders,...</t>
  </si>
  <si>
    <t>1-13599</t>
  </si>
  <si>
    <t>1000046846</t>
  </si>
  <si>
    <t>NAVISP-EL1-130-ROBUST GNSS TRACKER FOR SENSITIVE APPLICATIONS - EXPRO+</t>
  </si>
  <si>
    <t>AT+NO+CH+SE+PT+PL+IT+IE+NL+GB+FR+FI+ES+GR+DE+BE+HU</t>
  </si>
  <si>
    <t>6-B-I Navigation Subsystems and Concepts and Engineering Tools
6-B-II Navigation Ground and User Equipment</t>
  </si>
  <si>
    <t>4-B-4-h Test equipment
2-A-3-a Radars, lidars, GNSS receivers
2-A-3-b Hybrid Navigation Units (IMU/GPS,...)
3-B-2-a GPS receivers</t>
  </si>
  <si>
    <t>1-13621</t>
  </si>
  <si>
    <t>1000046864</t>
  </si>
  <si>
    <t>T709-903GA SELF-HEALING ARCHITECTURES FOR CYBER RESILIENT GROUND SEGMENT SYSTEMS (EXPRO+)</t>
  </si>
  <si>
    <t>OPS-GAE</t>
  </si>
  <si>
    <t>1-13593</t>
  </si>
  <si>
    <t>1000046869</t>
  </si>
  <si>
    <t>S3-S2P-01 SPACE SAFETY TEST AND VALIDATION</t>
  </si>
  <si>
    <t>AT+CH+CA+SK+SE+PT+PL+NL+IT+HU+GB+FR+FI+ES+GR+EE+DK+DE+CZ+BE+NO</t>
  </si>
  <si>
    <t>4-40049</t>
  </si>
  <si>
    <t>1000046883</t>
  </si>
  <si>
    <t>ARTES 4.0 TECHNOLOGY AND PRODUCT DEVELOPMENTS ACTIVITY - STANDARD CALL FOR PROPOSALS COOPERATIVE AGREEMENT</t>
  </si>
  <si>
    <t>E/0534-01H - CC-C&amp;G 4.0.2; E/0534-02D - CC - ATLAS 4.0.2; E/0534-03A - 5G-Other Act. Prod&amp;T; E/0534-04A - 4S-Other Act. Prod&amp;T; E/0534-05A - OP-Other Act. Prod.</t>
  </si>
  <si>
    <t>CH+CA+SE+RO+PT+PL+NL+LU+LT+IT+IE+HU+GB+FR+FI+ES+GR+EE+DK+DE+CZ+CY+BE+NO+AT</t>
  </si>
  <si>
    <t>1-13617</t>
  </si>
  <si>
    <t>1000046901</t>
  </si>
  <si>
    <t>IMPACT-10: SCIENTIFIC AND SOCIO-ECONOMIC IMPACT ASSESSMENT OF EARLY EARTH OBSERVATION SCIENCE ACTIVITIES- EXPRO PLUS</t>
  </si>
  <si>
    <t>Sandy Courtois</t>
  </si>
  <si>
    <t>26 OTHERS
2-E-I Remote Sensing Data and Information Processing and Exploitation</t>
  </si>
  <si>
    <t>4-40050</t>
  </si>
  <si>
    <t>1000046910</t>
  </si>
  <si>
    <t>ARTES 4.0 TECHNOLOGY AND PRODUCT DEVELOPMENTS ACTIVITY - STANDARD CALL FOR PROPOSALS</t>
  </si>
  <si>
    <t>E/0534-01J - IC1 - Competitivenes; E/0534-02E - IC1 - ATLAS; E/0534-03B - 5G/6G - Competitiven; E/0534-04B - 4S - Competitiveness; E/0534-05C - OP - Competitiveness</t>
  </si>
  <si>
    <t>1-13623</t>
  </si>
  <si>
    <t>1000046975</t>
  </si>
  <si>
    <t>MARS PRECISION LANDING WITH MARCONI NAVIGATION SERVICE (E4EX-009) - EXPRO PLUS</t>
  </si>
  <si>
    <t>Durshna Patel</t>
  </si>
  <si>
    <t>AT+NO+CH+CA+SI+SE+PT+PL+NL+LV+LU+IT+IE+HU+GB+FR+FI+ES+GR+EE+DK+DE+CZ+BE</t>
  </si>
  <si>
    <t>5-B-I GNC Technologies for Entry, Descent and Landing</t>
  </si>
  <si>
    <t>2-A-3-b Hybrid Navigation Units (IMU/GPS,...)</t>
  </si>
  <si>
    <t>1-13615</t>
  </si>
  <si>
    <t>1000046782</t>
  </si>
  <si>
    <t>CAN BACKPLANE INTERFACE MEZZANINE BOARD - EXPRO PLUS</t>
  </si>
  <si>
    <t>3-A-III Power Distribution</t>
  </si>
  <si>
    <t>2-J-8-a PCDUs,...</t>
  </si>
  <si>
    <t>1-13571</t>
  </si>
  <si>
    <t>1000046587</t>
  </si>
  <si>
    <t>VERY LARGE AND MODULAR SOLAR ARRAYS FOR IN-ORBIT ROBOTIC ASSEMBLY - EXPRO+</t>
  </si>
  <si>
    <t>TEC-EPG</t>
  </si>
  <si>
    <t>3-B-I Photovoltaic Generator Technology
13-A-II Orbital Robotic Systems</t>
  </si>
  <si>
    <t>2-J-1-a Photovoltaic Assemblies
2-J-1.1-a Solar Cells Assemblies (SCA) with inter-connectors and coverglass</t>
  </si>
  <si>
    <t>1-13574</t>
  </si>
  <si>
    <t>1000046603</t>
  </si>
  <si>
    <t>GT17-883GS ALL-DIGITAL GROUND STATION</t>
  </si>
  <si>
    <t>OPS-GSS</t>
  </si>
  <si>
    <t>GB+NO+FR+IT</t>
  </si>
  <si>
    <t>12-A-I Advanced Ground Station Design Concepts
12-A-IV TT&amp;C, Radar and Optical Signal &amp; Data Processing</t>
  </si>
  <si>
    <t>4-B-2-a Transmitter and Receiver assemblies, Frequency converters,...
4-B-3-a Telemetry and Telecommand equipment, Tracking, Ranging and Doppler measurement equipment, CODECS,...</t>
  </si>
  <si>
    <t>1-13578</t>
  </si>
  <si>
    <t>1000046761</t>
  </si>
  <si>
    <t>NAVISP EL1-120 RESILIENT PNT CRITICAL NATIONAL INFRASTRUCTURE VALIDATION TEST BENCH - EXPRO+</t>
  </si>
  <si>
    <t>Directorate of Navigation</t>
  </si>
  <si>
    <t>Robbert Woltman</t>
  </si>
  <si>
    <t>6-B-III On-board Radio Navigation Receivers
6-B-I Navigation Subsystems and Concepts and Engineering Tools
6-B-II Navigation Ground and User Equipment
6-B-IV RF Metrology</t>
  </si>
  <si>
    <t>4-B-4-i GPS Receivers</t>
  </si>
  <si>
    <t>1-13562</t>
  </si>
  <si>
    <t>1000045979</t>
  </si>
  <si>
    <t>TALLINN HELSINKI OPTICAL RELAY (THOR) TESTBED (ARTES 4.0 SL SPL 6C.092) - REQUESTED</t>
  </si>
  <si>
    <t>AT+SE+RO+PT+PL+NL+LU+LT+IT+IE+HU+GB+FR+FI+ES+GR+EE+DK+DE+CZ+CY+BE+CA+CH</t>
  </si>
  <si>
    <t>2-G-1-a Optical terminals</t>
  </si>
  <si>
    <t>1-13519</t>
  </si>
  <si>
    <t>1000046533</t>
  </si>
  <si>
    <t>EFC3 - WORK ORDER CAATS ENGINEERING SUPPORT - 3-DG-NEG013</t>
  </si>
  <si>
    <t>CFO-HRA</t>
  </si>
  <si>
    <t>Maria Esmeralda Barbi</t>
  </si>
  <si>
    <t>1-13552</t>
  </si>
  <si>
    <t>1000046623</t>
  </si>
  <si>
    <t>BI-DIRECTIONAL GENERIC CHARGE/DISCHARGE MODULE FOR GENERIC STORAGE SYSTEM - EXPRO+</t>
  </si>
  <si>
    <t>3-A-I Power Conditioning</t>
  </si>
  <si>
    <t>1-13517</t>
  </si>
  <si>
    <t>1000045330</t>
  </si>
  <si>
    <t>ONBOARD AUTOMATIC IDENTIFICATION SYSTEM SPOOFING DETECTION MODULE FOR LOW-LATENCY AND RELIABLE MARITIME SURVEILLANCE (ARTES 4.0 SPL 4S 5A.096) - EXPRO+</t>
  </si>
  <si>
    <t>AT+NO+CH+CA+SE+PT+PL+NL+LU+IT+HU+IE+FR+FI+ES+GR+EE+DK+DE+CZ+BE+GB+RO</t>
  </si>
  <si>
    <t>1-A-I System Technologies for Payload Data Processing
6-D-III Remote Sensing Instruments</t>
  </si>
  <si>
    <t>2-F-1-b Payload Data Handling Units</t>
  </si>
  <si>
    <t>1-13513</t>
  </si>
  <si>
    <t>1000045340</t>
  </si>
  <si>
    <t>5G DISTRIBUTED UNIT PROCESSOR AND ASSOCIATED NON-TERRESTRIAL NETWORK G-NODEB SOFTWARE (ARTES 4.0 SPL 5G/6G 5A.099) - EXPRO+</t>
  </si>
  <si>
    <t>6-D-II Telecommunication Payloads
6-A-II Telecommunication Signal Processing
2-B-III Software Architectures</t>
  </si>
  <si>
    <t>2-L-4-a Bent-pipe repeaters, regenarative transponders,...
2-F-1-b Payload Data Handling Units
2-E-3-a File management systems,...</t>
  </si>
  <si>
    <t>1-13498</t>
  </si>
  <si>
    <t>1000045355</t>
  </si>
  <si>
    <t>PHOTONICS-BASED OPTICAL APERTURE FOR LASER COMMUNICATION TERMINALS (ARTES 4.0 SL SPL 5F.056) - EXPRO+</t>
  </si>
  <si>
    <t>RNC-FQ</t>
  </si>
  <si>
    <t>1-13530</t>
  </si>
  <si>
    <t>1000045363</t>
  </si>
  <si>
    <t>MULTI-APERTURE DIGITAL COHERENT AND INCOHERENT GROUND MODEM FOR OPTICAL COMMUNICATIONS (ARTES 4.0 SL SPL 6C.081) - EXPRO+ (ON REQUEST)</t>
  </si>
  <si>
    <t>Ilias Panagiotopoulos</t>
  </si>
  <si>
    <t>AT+CA+SE+PT+PL+NL+LU+LT+IT+IE+HU+GB+FR+FI+ES+GR+EE+DE+CZ+BE+CH</t>
  </si>
  <si>
    <t>1-13502</t>
  </si>
  <si>
    <t>1000045974</t>
  </si>
  <si>
    <t>HYDRON MARITIME: SATELLITE OPTICAL NETWORK EXTENSION (ARTES 4.0 SL SPL 3A.239) EXPRO+</t>
  </si>
  <si>
    <t>AT+SE+RO+PT+PL+NL+LU+LT+IT+IE+CA+HU+FR+FI+ES+GR+EE+DK+DE+CZ+BE+GB+CH+CY</t>
  </si>
  <si>
    <t>1-13501</t>
  </si>
  <si>
    <t>1000045976</t>
  </si>
  <si>
    <t>HYDRON EVO: MULTI TBPS SPACE BACKBONE NETWORK (ARTES 4.0 SL SPL 3A.241) EXPRO+</t>
  </si>
  <si>
    <t>AT+SE+PT+PL+NL+LU+LT+IT+IE+HU+GB+FR+FI+ES+GR+EE+DK+DE+CZ+BE+CA+CH</t>
  </si>
  <si>
    <t>1-13499</t>
  </si>
  <si>
    <t>1000045977</t>
  </si>
  <si>
    <t>HYDRON HAPS: HAPS-BASED OPTICAL NETWORK EXTENSION (ARTES 4.0 SL SPL 3A.242) EXPRO+</t>
  </si>
  <si>
    <t>Domenico Mignolo</t>
  </si>
  <si>
    <t>AT+SE+PT+PL+NL+LU+LT+IT+IE+HU+GB+FR+FI+ES+GR+EE+DK+DE+CZ+BE+CA+CH+RO+CY</t>
  </si>
  <si>
    <t>1-13518</t>
  </si>
  <si>
    <t>1000045978</t>
  </si>
  <si>
    <t>HYDRON UPGRADE KIT: ESTOL-COMPLIANT PORTABLE MODEM UPGRADE KIT FOR OPTICAL GROUND STATIONS (ARTES 4.0 SL SPL 6C.091) EXPRO+</t>
  </si>
  <si>
    <t>1-13512</t>
  </si>
  <si>
    <t>1000046294</t>
  </si>
  <si>
    <t>Robert Lindner</t>
  </si>
  <si>
    <t>1-13496</t>
  </si>
  <si>
    <t>1000046321</t>
  </si>
  <si>
    <t>PHASED ARRAYS EXPLOITING GRATING LOBESFOR SCATTEROMETER INSTRUMENTS EXPRO PLUS</t>
  </si>
  <si>
    <t>Salvatore D'Addio</t>
  </si>
  <si>
    <t>2-L-1-a Omnidirectional, Helix, Horn, Parabolic, Phased Arrays / Platform vs Payload</t>
  </si>
  <si>
    <t>1-13545</t>
  </si>
  <si>
    <t>1000046466</t>
  </si>
  <si>
    <t>STEPPING STONE MISSION DEFINITION STUDY</t>
  </si>
  <si>
    <t>Cendrine Tchoualack</t>
  </si>
  <si>
    <t>1-13494</t>
  </si>
  <si>
    <t>1000046439</t>
  </si>
  <si>
    <t>AI DIGITAL PAYLOAD TECHNOLOGIES PNT DEMONSTRATOR PHASES 0/A/B1</t>
  </si>
  <si>
    <t>E/0365-130 - Phase 0/AB1 fut Demo</t>
  </si>
  <si>
    <t>BE+NO+CA+SE+PL+NL+CH+IT+GB+ES+DE+CZ+LV</t>
  </si>
  <si>
    <t>1-D-I Machine Learning for On-board Data Subsystems
2-A-I Software Autonomy and Artificial Intelligence
6-B-I Navigation Subsystems and Concepts and Engineering Tools
7-A-III Array Antennas and Standalone Radiators
1-D-II Characterisation and Evaluation of Machine Learning Techniques</t>
  </si>
  <si>
    <t>4-E-1-a Electrical Ground Support Equipment (EGSE) and Special Check Out Equipment (SCOE)
2-F-1-b Payload Data Handling Units
2-F-1-e Reconfiguration Units
2-L-1-a Omnidirectional, Helix, Horn, Parabolic, Phased Arrays / Platform vs Payload
2-L-2-a X-band, S-Band, Ka band,... / Near Earth application, Deep space application,.../ Platform vs Payload</t>
  </si>
  <si>
    <t>1-13515</t>
  </si>
  <si>
    <t>1000046462</t>
  </si>
  <si>
    <t>SECURE SEGREGATED PAYLOAD OPERATIONS GROUND SEGMENT SERVICES (ARTES 4.0 SPL 4S 6A.096) EXPRO+(RE-ISSUE 1-12933)</t>
  </si>
  <si>
    <t>David Phillips</t>
  </si>
  <si>
    <t>4-A-2-a TM/TC, Planning &amp; Scheduling,...</t>
  </si>
  <si>
    <t>1-13528</t>
  </si>
  <si>
    <t>1000046480</t>
  </si>
  <si>
    <t>ARTES 4.0 SPL 4S 5A.087 REGENERATIVE TRANSPONDER WITH BUILT-IN SIGNAL SECURITY PROCESSING FOR USER AUTHORISATION - RE-ISSUE (1-12189)</t>
  </si>
  <si>
    <t>AT+NO+CH+CA+RO+PT+PL+NL+LU+IT+IE+HU+GB+FR+FI+ES+GR+EE+DK+DE+CZ+BE</t>
  </si>
  <si>
    <t>6-A-V Telecom Security Techniques and Technologies</t>
  </si>
  <si>
    <t>4-40048</t>
  </si>
  <si>
    <t>1000046493</t>
  </si>
  <si>
    <t>NAVISP ELEMENT 2 STANDARD CALL FOR PROPOSALS</t>
  </si>
  <si>
    <t>E/0365-300 - NAVISP EL2</t>
  </si>
  <si>
    <t>NO+CH+CA+SE+RO+PT+PL+NL+IT+IE+HU+GB+FR+FI+ES+GR+DE+CZ+BE+AT</t>
  </si>
  <si>
    <t>1-13539</t>
  </si>
  <si>
    <t>1000046499</t>
  </si>
  <si>
    <t>3U VERSION OF THE ADVANCED POWER ARCHITECTURE (APA) - EXPRO+</t>
  </si>
  <si>
    <t>1-13522</t>
  </si>
  <si>
    <t>1000046534</t>
  </si>
  <si>
    <t>EFC3 - WORK ORDER EOP MISSION CRITICAL IT INFRASTRUCTURE SUPPORT - 3-EOP-ITS-1-004</t>
  </si>
  <si>
    <t>EOP-P</t>
  </si>
  <si>
    <t>9-C-I Mission Control System, Automation, Mission Planning, Simulators and Station M&amp;C and Data Centre Architecture and Technologies</t>
  </si>
  <si>
    <t>1-13537</t>
  </si>
  <si>
    <t>1000046564</t>
  </si>
  <si>
    <t>IN-ORBIT RECONFIGURABLE SOLAR ARRAY - EXPRO+</t>
  </si>
  <si>
    <t>3-B-I Photovoltaic Generator Technology</t>
  </si>
  <si>
    <t>2-J-8-a PCDUs,...
2-J-1-a Photovoltaic Assemblies
2-J-1.1-a Solar Cells Assemblies (SCA) with inter-connectors and coverglass</t>
  </si>
  <si>
    <t>1-13544</t>
  </si>
  <si>
    <t>1000046590</t>
  </si>
  <si>
    <t>T309-801GD MULTI-ASSET DISTRIBUTED SIMULATIONS (EXPRO+)</t>
  </si>
  <si>
    <t>OPS-GAP</t>
  </si>
  <si>
    <t>4-A-2-b Satellite and Ground Segment Simulators (e.g. simsat, eurosim, etc.)</t>
  </si>
  <si>
    <t>1-13483</t>
  </si>
  <si>
    <t>1000044591</t>
  </si>
  <si>
    <t>KA-BAND HIGH POWER ACTIVE TRANSMIT INTEGRATED ANTENNA FOR LEO SATCOM APPLICATIONS (ARTES AT 5B.257) (ON DELEGATION REQUEST)</t>
  </si>
  <si>
    <t>1-13201</t>
  </si>
  <si>
    <t>1000045094</t>
  </si>
  <si>
    <t>CDSE ONBOARDING FOR COMPLEMENTARY DATASETS</t>
  </si>
  <si>
    <t>EOP-GCY</t>
  </si>
  <si>
    <t>E/E440-01 - H 3 - Data Dissemina</t>
  </si>
  <si>
    <t>Dora Tamas</t>
  </si>
  <si>
    <t>AT+NO+IS+SK+SI+SE+RO+PT+PL+NL+MT+LV+LU+LT+IT+IE+HU+HR+GB+FR+FI+ES+GR+EE+DK+DE+CZ+CY+BG+BE</t>
  </si>
  <si>
    <t>1-13490</t>
  </si>
  <si>
    <t>1000045349</t>
  </si>
  <si>
    <t>IN-ORBIT EXPERIMENT OF QUANTUM COMMUNICATION SOURCES (ARTES 4.0 SL SPL 3H.006) - ON REQUEST</t>
  </si>
  <si>
    <t>1-13489</t>
  </si>
  <si>
    <t>1000045353</t>
  </si>
  <si>
    <t>MULTI WAVELENGTH LASER SOURCE FOR CO-PACKAGED HIGH SPEED SERIAL LINKS (ARTES 4.0 SL SPL 5F.054) - EXRPO+ (ON REQUEST)</t>
  </si>
  <si>
    <t>1-13491</t>
  </si>
  <si>
    <t>1000045354</t>
  </si>
  <si>
    <t>RECONFIGURABLE PHOTONIC RF FILTER FOR FLEXIBLE PAYLOADS (ARTES 4.0 SL SPL 5F.055) - EXPRO+ (ON REQUEST)</t>
  </si>
  <si>
    <t>1-13481</t>
  </si>
  <si>
    <t>1000045857</t>
  </si>
  <si>
    <t>FUTURE RAILWAY MOBILE COMMUNICATION SYSTEM (FRMCS) SATELLITE SYSTEM SIMULATOR FOR LOW FREQUENCY SPECTRUM (ARTES 4.0 SPL 5G/6G 3F.018) EXPRO+ (RE-ISSUE 1-12659)</t>
  </si>
  <si>
    <t>12-B-I Advanced Ground Communication Networking Concepts</t>
  </si>
  <si>
    <t>4-40047</t>
  </si>
  <si>
    <t>1000046152</t>
  </si>
  <si>
    <t>INCUBED CALL FOR PROPOSAL: STANDARD CALL FOR PROPOSALS</t>
  </si>
  <si>
    <t>EOP-S8I</t>
  </si>
  <si>
    <t>E/E200-04 - EWatch - InCubed 3</t>
  </si>
  <si>
    <t>NO+CA+SI+SE+RO+PT+PL+NL+LU+IT+IE+GB+FR+FI+ES+GR+EE+DK+DE+CZ+BE+HU+AT</t>
  </si>
  <si>
    <t>1-13486</t>
  </si>
  <si>
    <t>1000046257</t>
  </si>
  <si>
    <t>SUSTAINABLE MINERAL RESOURCES MANAGEMENT - EXPRO+</t>
  </si>
  <si>
    <t>EOP-SGA</t>
  </si>
  <si>
    <t>Giuseppe Ottavianelli</t>
  </si>
  <si>
    <t>AT+CH+CA+SK+SI+SE+PT+PL+NL+LV+LU+LT+NO+IT+HU+GB+FR+FI+ES+GR+EE+DK+DE+CZ+BE+IE</t>
  </si>
  <si>
    <t>6-60025</t>
  </si>
  <si>
    <t>1000046329</t>
  </si>
  <si>
    <t>OPEN CALL FOR PROPOSAL FOR DISCOVERY EARLY TECHNOLOGY DEVELOPMENTS COOPERATIVE AGREEMENTS</t>
  </si>
  <si>
    <t>E/0600-06 - Discovery</t>
  </si>
  <si>
    <t>CH+CA+SK+SI+SE+RO+PT+PL+NL+LV+LU+LT+IT+IE+HU+GB+FR+FI+ES+GR+EE+DK+DE+CZ+BE+NO+AT</t>
  </si>
  <si>
    <t>1-13476</t>
  </si>
  <si>
    <t>1000046363</t>
  </si>
  <si>
    <t>RADIATION EFFECTS INSIDE THE SPACECRAFT COMPATIBLE WITH ADHA DEVELOPMENT- EXPRO+</t>
  </si>
  <si>
    <t>TEC-EDR</t>
  </si>
  <si>
    <t>Ali Zadeh</t>
  </si>
  <si>
    <t>23-B-II Silicon-Based EEE Components
4-A-II In-flight Environments Monitoring
4-B-II Ground and Space Effects Investigations
23-A-V Radiation Hardness Assurance (RHA) Process
23-B-IV Optoelectronic Active and Passive Components</t>
  </si>
  <si>
    <t>2-A-1-a Accelerometers
2-B-1-d Discrete semiconductors (including diodes, transistors)
2-B-1-p Optoelectronic Devices (including opto-couplers, LED, CCDs, displays, sensors)
2-I-4-a Gradiometers, Plasma detectors,...</t>
  </si>
  <si>
    <t>1-13480</t>
  </si>
  <si>
    <t>1000046370</t>
  </si>
  <si>
    <t>CDSE ONBOARDING FOR COMPLEMENTARY DATASETS - RE-ISSUE</t>
  </si>
  <si>
    <t>Jolyon Martin</t>
  </si>
  <si>
    <t>5-50187</t>
  </si>
  <si>
    <t>1000046390</t>
  </si>
  <si>
    <t>ADVANCING SECTORAL EMISSIONS MONITORING FCP - FIXED CALL FOR PROPOSALS</t>
  </si>
  <si>
    <t>NO+CH+CA+SK+SI+SE+PT+PL+NL+LV+LU+LT+IT+IE+HU+GB+FR+FI+ES+GR+EE+DK+DE+CZ+BE+AT</t>
  </si>
  <si>
    <t>1-13052</t>
  </si>
  <si>
    <t>1000044519</t>
  </si>
  <si>
    <t>ACTIVE ANTENNA FOR DIRECT SATELLITE-TO-DEVICE 5G/6G COMMUNICATIONS IN FREQUENCY RANGE 1 (FR 1) (ARTES 4.0 SPL 5G/6G 5B.253) - EXPRO+ - RE-ISSUE</t>
  </si>
  <si>
    <t>7-A-III Array Antennas and Standalone Radiators
20-C-III Joining Technologies For Inflatable and Deployable Structures</t>
  </si>
  <si>
    <t>1-13466</t>
  </si>
  <si>
    <t>1000045347</t>
  </si>
  <si>
    <t>OPTICAL KEY DISTRIBUTION CONCEPT ASSESSMENT FOR SECURE COMMUNICATION IN SPACE (ARTES 4.0 SL SPL 3A.231) EXPRO+ (ON REQUEST)</t>
  </si>
  <si>
    <t>1-13469</t>
  </si>
  <si>
    <t>1000045357</t>
  </si>
  <si>
    <t>COMPATIBILITY VALIDATION TESTBED OF THE OPTICAL HEAD AND ITS CONTROL OF OPTICAL COMMUNICATION TERMINALS (ARTES 4.0 SL SPL 5H.015)</t>
  </si>
  <si>
    <t>AT+CH+CA+SE+PT+PL+NL+LU+LT+IT+IE+GB+FR+FI+ES+GR+EE+DE+CZ+BE+HU</t>
  </si>
  <si>
    <t>1-13465</t>
  </si>
  <si>
    <t>1000045362</t>
  </si>
  <si>
    <t>HIGH-PRECISION MECHANISM FOR ON-SKY OPTICAL BEAM DIVERGENCE ADJUSTMENT (ARTES 4.0 SL SPL 6C.080) - EXPRO+ (ON REQUEST)</t>
  </si>
  <si>
    <t>AT+CH+CA+SE+PT+PL+NL+LU+LT+IT+IE+GB+FR+FI+ES+GR+EE+DE+CZ+BE+HU+RO+DK+CY</t>
  </si>
  <si>
    <t>1-13287</t>
  </si>
  <si>
    <t>1000045557</t>
  </si>
  <si>
    <t>SENTINEL-2 NEXT GENERATION SATELLITE PHASES B2CDE1</t>
  </si>
  <si>
    <t>EOP-PU</t>
  </si>
  <si>
    <t>E/E312-01 - S2NG Ph B2CD</t>
  </si>
  <si>
    <t>Anna Ipsilanti</t>
  </si>
  <si>
    <t>AT+CA+SE+RO+PT+PL+NL+LU+IT+IE+HU+GB+FR+FI+ES+GR+DK+DE+CZ+BE+CH+NO+MT+LV+LT+HR+EE+CY+BG+SI+SK+IS</t>
  </si>
  <si>
    <t>2-I-3-f Optical Telescopes</t>
  </si>
  <si>
    <t>1-13449</t>
  </si>
  <si>
    <t>1000046198</t>
  </si>
  <si>
    <t>END TO END DIGITALISATION OF GNC/AOCS DEVELOPMENT EXPRO PLUS</t>
  </si>
  <si>
    <t>TEC-ECA</t>
  </si>
  <si>
    <t>Nicolas Deslaef</t>
  </si>
  <si>
    <t>AT+NO+CH+SE+RO+PT+PL+NL+LU+IT+HU+IE+FR+FI+ES+GR+EE+DK+DE+CZ+BE+GB</t>
  </si>
  <si>
    <t>5-A-IV Control Requirements Engineering
5-A-V Control Design and Verification</t>
  </si>
  <si>
    <t>2-A-4-a *See On Board Data Management
2-A-5-a SW for  AOCS&amp;GNC design, analysis, simulation, etc.</t>
  </si>
  <si>
    <t>1-13457</t>
  </si>
  <si>
    <t>1000046240</t>
  </si>
  <si>
    <t>POWER MANAGEMENT IC WITH LOW VOLTAGE DYNAMIC POINT OF LOAD REGULATION - EXPRO PLUS</t>
  </si>
  <si>
    <t>3-A-II Specific Power Supplies</t>
  </si>
  <si>
    <t>6-60024</t>
  </si>
  <si>
    <t>1000046326</t>
  </si>
  <si>
    <t>OPEN CALL FOR PROPOSAL FOR DISCOVERY CO-SPONSORED RESEARCH COOPERATIVE AGREEMENTS</t>
  </si>
  <si>
    <t>6-60023</t>
  </si>
  <si>
    <t>1000046327</t>
  </si>
  <si>
    <t>OPEN CALL FOR PROPOSAL FOR DISCOVERY STUDIES COOPERATIVE AGREEMENTS</t>
  </si>
  <si>
    <t>1-13455</t>
  </si>
  <si>
    <t>1000046355</t>
  </si>
  <si>
    <t>POWER EFFICIENT FAST FOURIER TRANSFORM IP CORE - EXPRO PLUS</t>
  </si>
  <si>
    <t>Sylvain Bouchart</t>
  </si>
  <si>
    <t>2-F-1.1-d Dedicated Signal Processing Processors (e.g. FFT, Compression)</t>
  </si>
  <si>
    <t>1-13434</t>
  </si>
  <si>
    <t>1000045352</t>
  </si>
  <si>
    <t>EXPLORING MISSION CONCEPTS FOR QUANTUM SPACE NETWORK (QUASAR) DEMONSTRATOR (ARTES 4.0 SL SPL 3H.012) - EXPRO+</t>
  </si>
  <si>
    <t>1-13440</t>
  </si>
  <si>
    <t>1000045358</t>
  </si>
  <si>
    <t>FLEXIBLE DIGITAL COHERENT OPTICAL MODULE FOR OPTICAL COMMUNICATION (ARTES 4.0 SL SPL 5H.016)</t>
  </si>
  <si>
    <t>1-13427</t>
  </si>
  <si>
    <t>1000045359</t>
  </si>
  <si>
    <t>ASSESSMENT OF 400 TO 800 GBPS DIGITAL COHERENT OPTICAL MODULES FOR SATELLITE OPTICAL COMMUNICATION (ARTES 4.0 SL SPL 5H.017) - EXPRO+</t>
  </si>
  <si>
    <t>1-13441</t>
  </si>
  <si>
    <t>1000045364</t>
  </si>
  <si>
    <t>DYNAMIC HIGH-VOLUME DATA DISTRIBUTION FOR INTEGRATED OPTICAL AND RF NETWORKS (ARTES 4.0 SL SPL 6C.082) - EXPRO+</t>
  </si>
  <si>
    <t>AT+CA+SE+PT+PL+NL+LU+LT+IT+IE+HU+GB+FR+FI+ES+GR+EE+DE+CZ+BE+CH+RO+DK+CY</t>
  </si>
  <si>
    <t>1-13429</t>
  </si>
  <si>
    <t>1000045280</t>
  </si>
  <si>
    <t>EUROPEAN TERABIT PER SECOND ETHERNET PACKET SWITCH/ROUTER IP CORE FOR MULTI-ORBIT CONSTELLATIONS (ARTES AT 5C.540)</t>
  </si>
  <si>
    <t>AT+CH+CA+SE+PT+PL+NL+LU+IT+IE+HU+GB+FR+FI+ES+GR+DK+DE+CZ+BE+NO+CY</t>
  </si>
  <si>
    <t>1-13430</t>
  </si>
  <si>
    <t>1000045350</t>
  </si>
  <si>
    <t>HIGH-THROUGHPUT OPTICAL CHANNEL FOR SYNCHRONISATION OF QUANTUM COMMUNICATION LINKS (ARTES 4.0 SL SPL 3H.007) - EXPRO+</t>
  </si>
  <si>
    <t>17-E-II Quantum Communication</t>
  </si>
  <si>
    <t>1-13423</t>
  </si>
  <si>
    <t>1000046032</t>
  </si>
  <si>
    <t>ESTRACK BACK-END CONTRACTS</t>
  </si>
  <si>
    <t>E/0700-15 - Ground Station Infra; N/A - N/A Fund</t>
  </si>
  <si>
    <t>4-E-2-b Other</t>
  </si>
  <si>
    <t>4-40044</t>
  </si>
  <si>
    <t>1000046073</t>
  </si>
  <si>
    <t>EFC3 COMPETITIVE FRAME CONTRACT FOR INDUSTRIAL SUPPORT TO ESA DIRECTORATES 2027-2031 - STANDARD CALL FOR PROPOSAL.</t>
  </si>
  <si>
    <t>RES-WI</t>
  </si>
  <si>
    <t>NO+CH+CA+SK+SI+SE+RO+PT+PL+NL+LV+LU+LT+IE+HU+GB+FR+FI+ES+GR+EE+DK+DE+CZ+BE+IT+AT</t>
  </si>
  <si>
    <t>1-13408</t>
  </si>
  <si>
    <t>1000046120</t>
  </si>
  <si>
    <t>A-PRIORI HAZARD MAPPING AND LANDMARK GENERATION FOR ENCELADUS LANDING EXPRO+</t>
  </si>
  <si>
    <t>5-B-I GNC Technologies for Entry, Descent and Landing
5-C-I Control Modelling Techniques</t>
  </si>
  <si>
    <t>1-13395</t>
  </si>
  <si>
    <t>1000044568</t>
  </si>
  <si>
    <t>FAST NETWORK ENTRY PROCEDURE FOR USER TERMINALS IN MULTI-ORBIT BROADBAND SYSTEMS (ARTES AT 3A.233) - EXPRO+ (ON DELEGATION REQUEST)</t>
  </si>
  <si>
    <t>1-13376</t>
  </si>
  <si>
    <t>1000045244</t>
  </si>
  <si>
    <t>DIGITAL TWIN OF A SPACECRAFT AUTONOMOUS AND COLLABORATIVE INTELLIGENT MULTI-AGENT SYSTEM (ARTES AT 4G.050)</t>
  </si>
  <si>
    <t>Christoph Ernst</t>
  </si>
  <si>
    <t>AT+NO+CH+CA+SE+PT+PL+NL+LU+IT+IE+GB+FR+FI+ES+GR+DK+DE+CZ+BE+HU+CY</t>
  </si>
  <si>
    <t>1-B-I On-board Data Management Subsystem</t>
  </si>
  <si>
    <t>2-F-1-a Central Data Management Units (CDMU) or Satellite Management Units (SMU)</t>
  </si>
  <si>
    <t>1-13381</t>
  </si>
  <si>
    <t>1000045965</t>
  </si>
  <si>
    <t>AI-AUGMENTED HAZARD DETECTION AND AVOIDANCE FOR THE L4 ENCELADUS LANDER - EXPRO+</t>
  </si>
  <si>
    <t>5-A-II Autonomy and FDIR
5-B-I GNC Technologies for Entry, Descent and Landing</t>
  </si>
  <si>
    <t>4-40042</t>
  </si>
  <si>
    <t>1000046033</t>
  </si>
  <si>
    <t>ROSALIND FRANKLIN SCIENCE KNOWLEDGE PROGRAMME - STANDARD CALL FOR PROPOSALS</t>
  </si>
  <si>
    <t>HRE-MR</t>
  </si>
  <si>
    <t>E/0199-03R - ExoMars RFM E3P3</t>
  </si>
  <si>
    <t>CH+CA+SI+SE+RO+PT+PL+NL+LU+IT+NO+IE+GB+FR+FI+ES+GR+EE+DK+DE+CZ+BE+HU+AT</t>
  </si>
  <si>
    <t>2-I-4-a Gradiometers, Plasma detectors,...</t>
  </si>
  <si>
    <t>4-40043</t>
  </si>
  <si>
    <t>1000046079</t>
  </si>
  <si>
    <t>SUPPORT TO SERVICE PROJECTS SUBMITTED UNDER THE BOOST! 1 - STANDARD CALL FOR PROPOSAL</t>
  </si>
  <si>
    <t>CIP-LT</t>
  </si>
  <si>
    <t>E/B201-01 - BOOST!1 CM25</t>
  </si>
  <si>
    <t>Karol Pawel Sienkiewicz</t>
  </si>
  <si>
    <t>AT+BE+DE+DK+GR+ES+GB+IT+NL+PL+PT+RO+SE+CH+NO</t>
  </si>
  <si>
    <t>1-G-1 Liquid propulsion systems</t>
  </si>
  <si>
    <t>4-40041</t>
  </si>
  <si>
    <t>1000045819</t>
  </si>
  <si>
    <t>ARTES 4.0 - PREPARATORY ACTIVITIES- STANDARD CALL FOR PROPOSAL</t>
  </si>
  <si>
    <t>E/0534-01J - IC1 - Competitivenes; E/0534-05C - OP - Competitiveness; E/0534-04B - 4S - Competitiveness; E/0534-03B - 5G/6G - Competitiven</t>
  </si>
  <si>
    <t>CH+CA+SE+RO+PT+PL+NL+LU+LT+IT+NO+IE+GB+FR+FI+ES+GR+EE+DK+DE+CZ+BE+HU+AT+CY</t>
  </si>
  <si>
    <t>8-C-I System Design and Simulation</t>
  </si>
  <si>
    <t>2-L-all.1.1-a *See EEE Components</t>
  </si>
  <si>
    <t>6-60022</t>
  </si>
  <si>
    <t>1000045848</t>
  </si>
  <si>
    <t>COMPETITIVE FRAME CONTRACT FOR THE PROCUREMENT OF TELEMETRY, COMMAND AND TRACKING (TTC) AND SUPPORTING SERVICES.</t>
  </si>
  <si>
    <t>OPS-ONX</t>
  </si>
  <si>
    <t>1-13351</t>
  </si>
  <si>
    <t>1000045853</t>
  </si>
  <si>
    <t>FAST AND LOW DARK CURRENT DETECTOR FOR EO LIDARS EXPRO PLUS</t>
  </si>
  <si>
    <t>17-B-II Infrared detectors. (NIR–FIR)
17-B-IV Superconducting Detectors</t>
  </si>
  <si>
    <t>2-B-1-p Optoelectronic Devices (including opto-couplers, LED, CCDs, displays, sensors)</t>
  </si>
  <si>
    <t>1-13343</t>
  </si>
  <si>
    <t>1000045022</t>
  </si>
  <si>
    <t>AUTONOMOUS AND ADAPTABLE ATTITUDE AND ORBIT CONTROL FOR SATCOM CONSTELLATIONS (ARTES AT 4C.075) - EXPRO+</t>
  </si>
  <si>
    <t>AT+NO+CH+CA+SE+PT+PL+NL+LU+IE+IT+GB+FR+FI+ES+GR+DK+DE+CZ+BE+HU</t>
  </si>
  <si>
    <t>5-B-IV Competitive AOCS Technologies
5-A-I AOCS/GNC Architecture 
5-A-II Autonomy and FDIR
5-C-II Advanced Control, Estimation &amp; Optimisation</t>
  </si>
  <si>
    <t>2-A-5-a SW for  AOCS&amp;GNC design, analysis, simulation, etc.</t>
  </si>
  <si>
    <t>1-13365</t>
  </si>
  <si>
    <t>1000045268</t>
  </si>
  <si>
    <t>EUROPEAN ULTRA-DEEP SUB-MICRON BEAMFORMING CHIP IP CORE FOR SATCOM CONSTELLATIONS (ARTES AT 5C.539)</t>
  </si>
  <si>
    <t>1-13367</t>
  </si>
  <si>
    <t>1000045365</t>
  </si>
  <si>
    <t>GROUND STATION FOCAL PLANE ASSEMBLY AND ACQUISITION SYSTEM FOR LOW-ELEVATION OPTICAL COMMUNICATION (ARTES 4.0 SL SPL 6C.087) - EXPRO+</t>
  </si>
  <si>
    <t>1-13331</t>
  </si>
  <si>
    <t>1000045804</t>
  </si>
  <si>
    <t>PROPAGATION MODELS FOR THE CLUTTER LOSS IN FREQUENCY SHARING ANALYSIS EXPRO+</t>
  </si>
  <si>
    <t>7-B-II Wave Propagation</t>
  </si>
  <si>
    <t>1-13306</t>
  </si>
  <si>
    <t>1000045711</t>
  </si>
  <si>
    <t>EFC3 - WORK ORDER - ENGINEERING SERVICE FOR THE INDEPENDENT SAFETY OFFICE</t>
  </si>
  <si>
    <t>CFO-HTM</t>
  </si>
  <si>
    <t>1-13292</t>
  </si>
  <si>
    <t>1000045328</t>
  </si>
  <si>
    <t>SECURE MARITIME COMMUNICATIONS SOLUTIONS OVER VHF DATA EXCHANGE SYSTEM (ARTES 4.0 4S SPL 3D.039) - EXPRO+</t>
  </si>
  <si>
    <t>TEC-SEC</t>
  </si>
  <si>
    <t>Alberto Ginesi</t>
  </si>
  <si>
    <t>1-13309</t>
  </si>
  <si>
    <t>1000045610</t>
  </si>
  <si>
    <t>IN-FLIGHT ELECTRO-STATIC DISCHARGE MONITOR FOR SPACECRAFT - EXPRO+</t>
  </si>
  <si>
    <t>TEC-EPS</t>
  </si>
  <si>
    <t>Petteri Nieminen</t>
  </si>
  <si>
    <t>4-A-II In-flight Environments Monitoring
4-B-II Ground and Space Effects Investigations</t>
  </si>
  <si>
    <t>1-13301</t>
  </si>
  <si>
    <t>1000045730</t>
  </si>
  <si>
    <t>AEROTHERMODYNAMIC CHARACTERIZATION OF GAS-SURFACE INTERACTIONS FOR HYPERSONIC UPPER STAGE RECOVERY VEHICLES - EXPRO+</t>
  </si>
  <si>
    <t>TEC-MPA</t>
  </si>
  <si>
    <t>18-A-I Computational Fluid Dynamics (CFD)</t>
  </si>
  <si>
    <t>2-M-1-a Computational Fluid Dynamics (CFD)</t>
  </si>
  <si>
    <t>1-13268</t>
  </si>
  <si>
    <t>1000045536</t>
  </si>
  <si>
    <t>DEVELOPMENT OF AN ELECTRO-DYNAMIC SHIELD SYSTEM FOR PLANETARY MISSIONS EXPRO+</t>
  </si>
  <si>
    <t>3-B-I Photovoltaic Generator Technology
4-B-II Ground and Space Effects Investigations</t>
  </si>
  <si>
    <t>2-J-1.1-d Other</t>
  </si>
  <si>
    <t>1-13270</t>
  </si>
  <si>
    <t>1000045558</t>
  </si>
  <si>
    <t>STRUCTURAL ULTRA-COMPACT FLAT BATTERIES BASED ON HIGH SPECIFIC ENERGY MATERIALS EXPRO+</t>
  </si>
  <si>
    <t>TEC-EPB</t>
  </si>
  <si>
    <t>3-C-II Mechanical Technologies for Energy Storage</t>
  </si>
  <si>
    <t>3-F-3-a PCDU,...
2-J-7 Storage: Batteries</t>
  </si>
  <si>
    <t>4-40036</t>
  </si>
  <si>
    <t>1000045472</t>
  </si>
  <si>
    <t>S2P S3-CO-CFP CALL FOR PROPOSALS FOR COSMIC COMPETITIVENESS - STANDARD CALL FOR PROPOSAL</t>
  </si>
  <si>
    <t>E/0719-19 - S2P P3 Competitiv</t>
  </si>
  <si>
    <t>CH+CA+SK+SE+PT+PL+NL+IT+HU+GB+FR+FI+ES+GR+EE+DK+DE+CZ+BE+NO+AT+IE</t>
  </si>
  <si>
    <t>2-A-1-a Accelerometers</t>
  </si>
  <si>
    <t>1-13248</t>
  </si>
  <si>
    <t>1000045542</t>
  </si>
  <si>
    <t>LOW-IMPACT VELOCITY TOOLS FOR VERIFICATION AND VALIDATION OF CLOSE PROXIMITY OPERATIONS STRATEGIES EXPRO+</t>
  </si>
  <si>
    <t>TEC-QI</t>
  </si>
  <si>
    <t>8-A-I Specification Methods and Tools
11-C-I Space Debris Mitigation</t>
  </si>
  <si>
    <t>2-M-4-b Mission analysis tools (Orbital modelling and simulation)
2-M-4-c Modelling tools (Model development, Non real-time execution, Code generation,...)</t>
  </si>
  <si>
    <t>4-40038</t>
  </si>
  <si>
    <t>1000045574</t>
  </si>
  <si>
    <t>E/0534-05C - OP - Competitiveness; E/0534-04B - 4S - Competitiveness; E/0534-03B - 5G/6G - Competitiven; E/0534-02E - IC1 - ATLAS; E/0534-01J - IC1 - Competitivenes; E/0534-05C - OP - Competitiveness</t>
  </si>
  <si>
    <t>CH+CA+SE+RO+PT+PL+NL+LU+LT+IT+NO+IE+GB+FR+FI+ES+GR+EE+DK+DE+CZ+BE+HU+AT</t>
  </si>
  <si>
    <t>4-40035</t>
  </si>
  <si>
    <t>1000045170</t>
  </si>
  <si>
    <t>GROWTH DEMONSTRATION PROJECTS IN ACCESS BASS - STANDARD CALL FOR PROPOSALS</t>
  </si>
  <si>
    <t>Dir. Commercial., Industry  Competit.</t>
  </si>
  <si>
    <t>CIP-A</t>
  </si>
  <si>
    <t>Adriana Lucas</t>
  </si>
  <si>
    <t>NO+CH+CA+SI+SE+PT+PL+NL+LU+IT+IE+HU+GB+FR+FI+ES+GR+EE+DK+DE+CZ+BE+RO</t>
  </si>
  <si>
    <t>6-60021</t>
  </si>
  <si>
    <t>1000045173</t>
  </si>
  <si>
    <t>KICK-START ACCESS BASS - OPEN CALL FOR PROPOSALS</t>
  </si>
  <si>
    <t>4-40034</t>
  </si>
  <si>
    <t>1000045171</t>
  </si>
  <si>
    <t>PROOF OF CONCEPT STUDIES/PILOT PROJECTS IN ACCESS BASS - DOWNSTREAM APPLICATIONS - STANDARD CALL FOR PROPOSALS</t>
  </si>
  <si>
    <t>E/A903-01 - ACCESS EL2 BASS old</t>
  </si>
  <si>
    <t>NO+CH+CA+SI+SE+PT+PL+NL+LU+IT+IE+HU+GB+FR+FI+ES+GR+EE+DK+DE+CZ+BE+LT+RO</t>
  </si>
  <si>
    <t>1-13208</t>
  </si>
  <si>
    <t>1000038907</t>
  </si>
  <si>
    <t>MAKERSPACE FOR HUNGARIAN OPTICAL COMMUNICATION TECHNOLOGY PROJECTS (ARTES 4.0 SL SPL 6C.045) EXPRO+</t>
  </si>
  <si>
    <t>E/0534-05A - OP-Other Act. Prod.</t>
  </si>
  <si>
    <t>AT+SE+RO+PT+PL+NL+LU+LT+IT+IE+HU+GB+FR+FI+ES+GR+EE+DE+CZ+BE+CA+CH</t>
  </si>
  <si>
    <t>1-12060</t>
  </si>
  <si>
    <t>1000039073</t>
  </si>
  <si>
    <t>HIGH FREQUENCY AIRBORNE RADIOMETER INSTRUMENT FOR THE SUPPORT OF FUTURE ALTIMETRY MISSIONS</t>
  </si>
  <si>
    <t>E/E114-2F - FutEO Seg 2 Bl 1 -2F</t>
  </si>
  <si>
    <t>Philippe Martimort</t>
  </si>
  <si>
    <t>2-I-1-c Microwave radiometers</t>
  </si>
  <si>
    <t>1-13196</t>
  </si>
  <si>
    <t>1000045095</t>
  </si>
  <si>
    <t>STUDENT VISITOR PROGRAMME -EXPRO PLUS</t>
  </si>
  <si>
    <t>SCI-E</t>
  </si>
  <si>
    <t>E/0429-03 - SCI-S Scientific act</t>
  </si>
  <si>
    <t>Gaitee Hussain</t>
  </si>
  <si>
    <t>4-40033</t>
  </si>
  <si>
    <t>1000044693</t>
  </si>
  <si>
    <t>STANDARD CALL FOR PROPOSAL FOR DISCOVERY CO-SPONSORED RESEARCH COOPERATIVE AGREEMENTS</t>
  </si>
  <si>
    <t>4-40032</t>
  </si>
  <si>
    <t>1000044694</t>
  </si>
  <si>
    <t>STANDARD CALL FOR PROPOSAL FOR DISCOVERY STUDIES COOPERATIVE AGREEMENTS</t>
  </si>
  <si>
    <t>4-40031</t>
  </si>
  <si>
    <t>1000044695</t>
  </si>
  <si>
    <t>STANDARD CALL FOR PROPOSAL FOR DISCOVERY EARLY TECHNOLOGY DEVELOPMENTS COOPERATIVE AGREEMENTS</t>
  </si>
  <si>
    <t>1-13094</t>
  </si>
  <si>
    <t>1000045033</t>
  </si>
  <si>
    <t>ESA EXPLORATION MEDICAL SYSTEM (EXMS): SOFTWARE-ONLY ULTRASOUND GUIDANCE SYSTEM - EXPRO+</t>
  </si>
  <si>
    <t>HRE-HM</t>
  </si>
  <si>
    <t>E/0136-02Q - Astronauts E3P2</t>
  </si>
  <si>
    <t>Sergi Vaquer Araujo</t>
  </si>
  <si>
    <t>1-13088</t>
  </si>
  <si>
    <t>1000044834</t>
  </si>
  <si>
    <t>HIGH TEMPERATURE HEAT TRANSPORT SYSTEM FOR OXYGEN PRODUCTION ISRU PILOT PLANT - EXPRO PLUS</t>
  </si>
  <si>
    <t>21-A-I Heat Pipes
21-A-V Heat Switches</t>
  </si>
  <si>
    <t>2-O-3-e High Temperature Heat Pipes
2-O-all.1-d Heaters, Thermistors, Thermostats,...
2-O-all.1.1-c Insulators and refractive materials (MLI,...)</t>
  </si>
  <si>
    <t>1-13074</t>
  </si>
  <si>
    <t>1000044712</t>
  </si>
  <si>
    <t>FEASIBILITY AND PRE-DEVELOPMENT OF INFLATABLE TANKS PROPELLANT STORAGE - EXPRO PLUS</t>
  </si>
  <si>
    <t>Jeroen Van den Eynde</t>
  </si>
  <si>
    <t>19-D-III Propellants</t>
  </si>
  <si>
    <t>3-J-3-b Propellant Tanks</t>
  </si>
  <si>
    <t>1-12239</t>
  </si>
  <si>
    <t>1000039556</t>
  </si>
  <si>
    <t>WEATHER-PROOF OPTICAL COMMUNICATION GROUND TERMINAL (ARTES 4.0 SL SPL 6C.050 ) EXPRO PLUS - RE-ISSUE</t>
  </si>
  <si>
    <t>AT+CH+CA+SE+RO+PT+PL+NL+LU+LT+IT+IE+HU+GB+FR+FI+ES+GR+EE+DE+CZ+BE</t>
  </si>
  <si>
    <t>4-B-4-n Other</t>
  </si>
  <si>
    <t>1-13002</t>
  </si>
  <si>
    <t>1000042505</t>
  </si>
  <si>
    <t>PHOTONIC COMPONENTS' RELIABILITY MODELS FOROPTICAL AND QUANTUM COMMUNICATIONS (ARTES 4.0 SL SPL 5F.052) EXPRO+ ON REQUEST</t>
  </si>
  <si>
    <t>6-60019</t>
  </si>
  <si>
    <t>1000044159</t>
  </si>
  <si>
    <t>KICK-START (BASS) - OPEN CALL FOR PROPOSALS</t>
  </si>
  <si>
    <t>E/0520-01H - BASS Period 2</t>
  </si>
  <si>
    <t>NO+CH+SI+SE+RO+PT+PL+NL+LU+LT+IT+IE+HU+GB+FR+FI+EE+DK+DE+CZ+BE+AT</t>
  </si>
  <si>
    <t>4-40028</t>
  </si>
  <si>
    <t>1000043921</t>
  </si>
  <si>
    <t>ARTES 4.0 TECHNOLOGY AND PRODUCT DEVELOPMENTS ACTIVITY - STANDARD CALL FOR PROPOSALS (COOPERATIVE AGREEMENT)</t>
  </si>
  <si>
    <t>1-12963</t>
  </si>
  <si>
    <t>1000043710</t>
  </si>
  <si>
    <t>LITHIUM FREE BATTERIES FOR LOW EARTH ORBIT SATCOM CONSTELLATIONS( ON REQUEST) (ARTES AT 4F.177) - EXPRO+ (ON DELEGATION REQUEST)</t>
  </si>
  <si>
    <t>3-C-I Electro-Chemical Technologies for Energy Storage</t>
  </si>
  <si>
    <t>2-J-7 Storage: Batteries</t>
  </si>
  <si>
    <t>1-12941</t>
  </si>
  <si>
    <t>1000043692</t>
  </si>
  <si>
    <t>Q-BAND TRANSMIT ACTIVE ANTENNA FOR COMBINED USER AND FEEDER LINK ON LEO SATELLITES (ARTES AT 5B.249) - EXPRO+ (ON DELEGATION REQUEST)</t>
  </si>
  <si>
    <t>1-12956</t>
  </si>
  <si>
    <t>1000043699</t>
  </si>
  <si>
    <t>ATTITUDE AND ORBIT CONTROL SYSTEM FOR HIGH ASPECT RATIO SATCOM SATELLITES ( ON REQUEST) (ARTES AT 4C.072) - EXPRO+</t>
  </si>
  <si>
    <t>5-A-I AOCS/GNC Architecture</t>
  </si>
  <si>
    <t>2-A-4-a *See On Board Data Management</t>
  </si>
  <si>
    <t>4-40026</t>
  </si>
  <si>
    <t>1000043580</t>
  </si>
  <si>
    <t>GSTP ELEMENT 1: ASSESSMENTS TO PREPARE AND DE-RISK TECHNOLOGY DEVELOPMENTS - STANDARD CALL FOR PROPOSALS</t>
  </si>
  <si>
    <t>NO+CH+CA+SK+SI+SE+RO+PT+PL+NL+LU+LT+LV+IE+BE+CZ+DE+IT+EE+GR+DK+FI+FR+GB+HU+ES+AT</t>
  </si>
  <si>
    <t>2-E-4 Other
2-I-4-a Gradiometers, Plasma detectors,...
3-J-4 Other
3-K-4 Other
4-A-4 Other</t>
  </si>
  <si>
    <t>1-12652</t>
  </si>
  <si>
    <t>1000042173</t>
  </si>
  <si>
    <t>APA SOLAR REGULATOR MODULE FOR BATTERY BUSES - EXPRO PLUS</t>
  </si>
  <si>
    <t>2-J-8.1-e Solar Array Regulator</t>
  </si>
  <si>
    <t>4-40027</t>
  </si>
  <si>
    <t>1000043575</t>
  </si>
  <si>
    <t>E/0140-03S - Util Gen Act E3P3</t>
  </si>
  <si>
    <t>1-12860</t>
  </si>
  <si>
    <t>1000042902</t>
  </si>
  <si>
    <t>TGO-MEX RADIO OCCULTATION - EXPRO+</t>
  </si>
  <si>
    <t>HRE-MS</t>
  </si>
  <si>
    <t>E/01CM-03R - Prog Con E3P3 CS4</t>
  </si>
  <si>
    <t>Orson Sutherland</t>
  </si>
  <si>
    <t>1-12856</t>
  </si>
  <si>
    <t>1000043093</t>
  </si>
  <si>
    <t>ACTIVE LOCAL STRUCTURAL CONTROL OF VERY LARGE SPACE STRUCTURES - EXPRO PLUS</t>
  </si>
  <si>
    <t>5-A-I AOCS/GNC Architecture 
5-C-I Control Modelling Techniques
20-E-I Sensor/Actuator Technologies
20-E-II Technologies for Structural Integration</t>
  </si>
  <si>
    <t>2-A-5-a SW for  AOCS&amp;GNC design, analysis, simulation, etc.
2-N-8-a SW for Structure design, analysis, simulation, etc.</t>
  </si>
  <si>
    <t>1-12852</t>
  </si>
  <si>
    <t>1000043118</t>
  </si>
  <si>
    <t>IP CORES FOR HIGH-SPEED ADC DAC INTERFACE - EXPRO PLUS</t>
  </si>
  <si>
    <t>1-A-II Hardware Technologies for Payload Data Processing
1-C-II Digital and Analogue Devices and Technologies</t>
  </si>
  <si>
    <t>1-12842</t>
  </si>
  <si>
    <t>1000043133</t>
  </si>
  <si>
    <t>SECONDARY HEAT EXCHANGER FOR COMBUSTION CHAMBER COOLING OF ROCKET ENGINES - EXPRO+</t>
  </si>
  <si>
    <t>TEC-MPC</t>
  </si>
  <si>
    <t>19-A-I Liquid Propulsion Subsystems</t>
  </si>
  <si>
    <t>2-K-1.1-a Combustion chambers</t>
  </si>
  <si>
    <t>1-12823</t>
  </si>
  <si>
    <t>1000043065</t>
  </si>
  <si>
    <t>END-TO-END MODELLING OF THE RADIATION HARDNESS ASSURANCE PROCESS - EXPRO+</t>
  </si>
  <si>
    <t>4-A-I Numerical modelling of environments
1-A-I System Technologies for Payload Data Processing
4-B-I Environments Effects Analysis Tools</t>
  </si>
  <si>
    <t>2-M-3-a Radiation belts, Solar energetic particles, Galactic cosmic rays,...</t>
  </si>
  <si>
    <t>1-12771</t>
  </si>
  <si>
    <t>1000042723</t>
  </si>
  <si>
    <t>ROSE-L STUDY: MODELS AND ALGORITHMS FOR OCEAN PRODUCTS IN L-BAND - EXPRO+</t>
  </si>
  <si>
    <t>EOP-SMS</t>
  </si>
  <si>
    <t>E/E305-01 - ROSE-L</t>
  </si>
  <si>
    <t>Malcolm Davidson</t>
  </si>
  <si>
    <t>1-12695</t>
  </si>
  <si>
    <t>1000042501</t>
  </si>
  <si>
    <t>IN-ORBIT EXPERIMENT FOR HIGH THROUGHPUT OPTICAL COHERENT TRANSCEIVERS (ARTES 4.0 SL SPL 5H.008) ON REQUEST</t>
  </si>
  <si>
    <t>1-12700</t>
  </si>
  <si>
    <t>1000042507</t>
  </si>
  <si>
    <t>COHERENT RECEIVER TECHNOLOGIES FOR BEYOND-EARTH COMMUNICATIONS (ARTES 4.0 SL SPL 5H.002) EXPRO+ ON REQUEST</t>
  </si>
  <si>
    <t>1-12699</t>
  </si>
  <si>
    <t>1000042508</t>
  </si>
  <si>
    <t>LOW VIBRATION AND ANGULAR MOMENTUM LASER TERMINAL (ARTES 4.0 SL SPL 5H.003) EXPRO+</t>
  </si>
  <si>
    <t>1-12720</t>
  </si>
  <si>
    <t>1000042510</t>
  </si>
  <si>
    <t>FLIGHT DETECTOR ARRAY FOR PHOTON STARVED LINK ACQUISITION, TRACKING ANDCOMMUNICATION (ARTES 4.0 SL SPL 5H.005) EXPRO+ ON REQUEST</t>
  </si>
  <si>
    <t>1-12713</t>
  </si>
  <si>
    <t>1000042511</t>
  </si>
  <si>
    <t>IN-ORBIT SATELLITE GUIDE STAR FOR EFFECTIVE WAVEFRONT PRE-COMPENSATED UPLINKS (ARTES 4.0 SL SPL 5H.006) EXPRO+ ON REQUEST - EXPRO+</t>
  </si>
  <si>
    <t>1-12697</t>
  </si>
  <si>
    <t>1000042512</t>
  </si>
  <si>
    <t>ON-BOARD AUTONOMOUS PLANNING TOOL FOR SPACE TO GROUND OPTICAL COMMUNICATION LINKS (ARTES 4.0 SL SPL 5H.007) EXPRO+ ON REQUEST</t>
  </si>
  <si>
    <t>1-12701</t>
  </si>
  <si>
    <t>1000042519</t>
  </si>
  <si>
    <t>ACTIVE SKY SURVEILLANCESYSTEM FOR OPTICAL GROUND STATIONS (ARTES 4.0 SL SPL 6C.074) EXPRO+ ON REQUEST</t>
  </si>
  <si>
    <t>1-12721</t>
  </si>
  <si>
    <t>1000042520</t>
  </si>
  <si>
    <t>RAYLEIGH GUIDE STAR FOR ADAPTIVE OPTICS IN OPTICAL COMMUNICATIONS (ARTES 4.0 SL SPL 6C.075) EXPRO+</t>
  </si>
  <si>
    <t>1-12708</t>
  </si>
  <si>
    <t>1000042546</t>
  </si>
  <si>
    <t>IN-ORBIT TEST OF PROTOTYPE RE-FUELLING TECHNOLOGIES FOR GREEN PROPELLANTS (ARTES AT 3E.028)</t>
  </si>
  <si>
    <t>18-E-I Filling and refilling</t>
  </si>
  <si>
    <t>2-K-1.1-c Tanks *See Structures</t>
  </si>
  <si>
    <t>1-12707</t>
  </si>
  <si>
    <t>1000042554</t>
  </si>
  <si>
    <t>Q/V BAND PHASED ARRAY ANTENNA FOR AERONAUTICAL APPLICATIONS (ARTES AT 7A.079) - EXPRO+</t>
  </si>
  <si>
    <t>1-12751</t>
  </si>
  <si>
    <t>1000042658</t>
  </si>
  <si>
    <t>TOXIC FREE JOINING OF RF PASSIVE ASSEMBLIES(ARTES AT 5C.531) - EXPRO+</t>
  </si>
  <si>
    <t>AT+NO+CH+CA+SE+RO+PT+NL+LU+IT+IE+PL+GB+HU+CZ+DE+DK+BE+ES+FI+FR+GR</t>
  </si>
  <si>
    <t>24-B-II Coating
6-E-I RF Modelling and Design Tools
6-E-II RF Equipment
24-B-I Joining
24-B-III Materials Characterisation and Feedback</t>
  </si>
  <si>
    <t>2-L-2-a X-band, S-Band, Ka band,... / Near Earth application, Deep space application,.../ Platform vs Payload
2-L-3-a X-band, S-Band, Ka band,... / Near Earth application, Deep space application, ... / Platform vs Payload
2-L-3-b Navigation Receivers *See AOCS &amp; GNC - Single-frequency (Platform/Low-end missions)- Multiple-frequency (Science mission/hig-end missions)
2-L-4-a Bent-pipe repeaters, regenarative transponders,...
2-L-2/3/4.1-m Digital: Switching BB</t>
  </si>
  <si>
    <t>4-40024</t>
  </si>
  <si>
    <t>1000042728</t>
  </si>
  <si>
    <t>E/0422-0E2 - ExoMars Ext E3P2</t>
  </si>
  <si>
    <t>4-40022</t>
  </si>
  <si>
    <t>1000042688</t>
  </si>
  <si>
    <t>NAVIGATION INNOVATION SUPPORT PROGRAMME ELEMENT 3 STANDARD CALL FOR PROPOSALS</t>
  </si>
  <si>
    <t>E/0365-60 - NAVISP Phase 2 E3; E/0365-90 - NAVISP Phase 3 E3</t>
  </si>
  <si>
    <t>BE+CZ+DE+DK+ES+GB+HU+IT+NL+PL+RO+CH+NO+IE</t>
  </si>
  <si>
    <t>4-40023</t>
  </si>
  <si>
    <t>1000042692</t>
  </si>
  <si>
    <t>E/0365-50 - NAVISP Phase 2 E2; E/0365-80 - NAVISP Phase 3 E2</t>
  </si>
  <si>
    <t>NO+CH+CA+SE+RO+PT+PL+NL+IT+IE+HU+GB+FR+FI+ES+DK+DE+CZ+BE+AT</t>
  </si>
  <si>
    <t>1-12675</t>
  </si>
  <si>
    <t>1000042503</t>
  </si>
  <si>
    <t>QUANTUM MEMORY FOR C-BAND OPTICAL SIGNALS (ARTES 4.0 SL SPL 3H.002) EXPRO+</t>
  </si>
  <si>
    <t>1-12687</t>
  </si>
  <si>
    <t>1000042558</t>
  </si>
  <si>
    <t>COMPACT LINEAR INTEGRATED AMPLIFIER FOR KU, KA, Q AND V BANDS WITH HIGH BACK-OFF EFFICIENCY (ARTES AT 7A.083) - EXPRO+</t>
  </si>
  <si>
    <t>4-40019</t>
  </si>
  <si>
    <t>1000041350</t>
  </si>
  <si>
    <t>ARTES 4.0 - PREPARATORY ACTIVITIES - STANDARD CALL FOR PROPOSAL</t>
  </si>
  <si>
    <t>CH+CA+RO+NL+LU+IT+IE+GB+GR+CZ+BE</t>
  </si>
  <si>
    <t>1-12612</t>
  </si>
  <si>
    <t>1000041934</t>
  </si>
  <si>
    <t>DYNAMICALLY ADAPTIVE SYSTEM ARCHITECTURAL MODEL FOR CONNECTIVITY GAP AREAS IN 4G AND 5G TERRESTRIAL NETWORKS (ARTES 4.0 SPL 5G/6G (3F.048) - EXPRO+</t>
  </si>
  <si>
    <t>CSC-SG</t>
  </si>
  <si>
    <t>Rudolfo Almeida</t>
  </si>
  <si>
    <t>7-A-I Antennas Design Tools
1-A-I System Technologies for Payload Data Processing
6-A-III Telecommunication Networking Techniques
6-D-II Telecommunication Payloads
8-C-I System Design and Simulation</t>
  </si>
  <si>
    <t>2-L-4-a Bent-pipe repeaters, regenarative transponders,...
2-M-4-c Modelling tools (Model development, Non real-time execution, Code generation,...)</t>
  </si>
  <si>
    <t>1-11323</t>
  </si>
  <si>
    <t>1000034401</t>
  </si>
  <si>
    <t>SYSTEM STUDY OF LARGE IN-ORBIT-ASSEMBLED ARRAYS IN FREQUENCY RANGE 1 (FR1) FOR 5G AND BEYOND 5G (ARTES SPL 5G 3F.001) (RE-ISSUE)</t>
  </si>
  <si>
    <t>CSC-STS</t>
  </si>
  <si>
    <t>AT+NO+CH+CA+SE+RO+PT+NL+LU+IT+IE+HU+GB+FI+ES+GR+DE+BE</t>
  </si>
  <si>
    <t>1-12570</t>
  </si>
  <si>
    <t>1000041745</t>
  </si>
  <si>
    <t>COMPACT LOW FREQUENCY ANTENNAS FOR DEPLOYMENT ON THE LUNAR SURFACE</t>
  </si>
  <si>
    <t>AT+NO+CH+SE+RO+PT+PL+NL+LU+IT+IE+HU+GB+FR+FI+ES+GR+EE+DK+DE+CZ+BE</t>
  </si>
  <si>
    <t>1-12554</t>
  </si>
  <si>
    <t>1000041282</t>
  </si>
  <si>
    <t>OPPORTUNITIES ARISING FROM NEW AND IMPENDING REGULATORY REQUIREMENTS - PHASE 2 (ARTES FPE 1A.110) - EXPRO+</t>
  </si>
  <si>
    <t>E/0501-01F - Future Prep 4.0.2</t>
  </si>
  <si>
    <t>AT+NO+CH+CA+SI+SE+RO+PT+PL+NL+LU+LT+IT+HU+GB+FR+FI+ES+GR+EE+DK+DE+CZ+BE+IE</t>
  </si>
  <si>
    <t>6-A-I Telecommunication Subsystem and Engineering Tools
8-A-II Requirement Engineering</t>
  </si>
  <si>
    <t>1-12456</t>
  </si>
  <si>
    <t>1000040749</t>
  </si>
  <si>
    <t>LATENCY-SENSITIVE ROUTING IN MULTI-LAYER SATCOM NETWORKS (ARTES FP 1B.143) - EXPRO+</t>
  </si>
  <si>
    <t>AT+NO+CH+CA+SI+SE+RO+PT+PL+LU+LT+IT+NL+HU+BE+CZ+IE+DK+EE+DE+ES+FI+FR+GB+GR</t>
  </si>
  <si>
    <t>8-A-I Specification Methods and Tools
6-A-I Telecommunication Subsystem and Engineering Tools
6-D-II Telecommunication Payloads
6-E-I RF Modelling and Design Tools
12-B-I Advanced Ground Communication Networking Concepts</t>
  </si>
  <si>
    <t>4-B-2-a Transmitter and Receiver assemblies, Frequency converters,...
4-B-3-a Telemetry and Telecommand equipment, Tracking, Ranging and Doppler measurement equipment, CODECS,...
2-L-4-a Bent-pipe repeaters, regenarative transponders,...</t>
  </si>
  <si>
    <t>1-12427</t>
  </si>
  <si>
    <t>1000040734</t>
  </si>
  <si>
    <t>TOROIDAL TANK DEVELOPMENT</t>
  </si>
  <si>
    <t>DAC</t>
  </si>
  <si>
    <t>Mark Ford</t>
  </si>
  <si>
    <t>2-N-all.1-d Propellant tanks
1-I-3 Propellant tanks
2-K-1-a Propellants
2-K-1.1-c Tanks *See Structures
1-G-1.1-a Propellant Tanks *See Structures</t>
  </si>
  <si>
    <t>1-12436</t>
  </si>
  <si>
    <t>1000040748</t>
  </si>
  <si>
    <t>IMPLICATIONS OF A ZERO-DEBRIS PHILOSOPHY TO FUTURE SATCOM MISSION DESIGN (ARTES FP 1A.129)</t>
  </si>
  <si>
    <t>CSC-SFE</t>
  </si>
  <si>
    <t>AT+NO+CH+CA+SI+SE+RO+PT+PL+NL+LU+IT+LT+HU+GB+FR+FI+ES+GR+EE+DK+DE+CZ+BE+IE</t>
  </si>
  <si>
    <t>8-C-I System Design and Simulation
9-A Advanced System and Mission Operation Concepts
8-A-II Requirement Engineering
8-C-II Multidisciplinary Analysis</t>
  </si>
  <si>
    <t>1-12431</t>
  </si>
  <si>
    <t>1000040840</t>
  </si>
  <si>
    <t>OBSERVATORY OF SPACE MARKETS - EXPRO PLUS</t>
  </si>
  <si>
    <t>CIP-MM</t>
  </si>
  <si>
    <t>E/0647-01 - Downstream Gateway</t>
  </si>
  <si>
    <t>Nick Appleyard</t>
  </si>
  <si>
    <t>AT+SE+RO+PT+PL+NL+LU+IT+IE+HU+GB+FR+FI+ES+GR+EE+DK+DE+CZ+BE+CH+NO</t>
  </si>
  <si>
    <t>1-12420</t>
  </si>
  <si>
    <t>1000039547</t>
  </si>
  <si>
    <t>FLEXIBLE OPTICAL COMMUNICATION TRANSCEIVER RECONFIGURABLE IN-ORBIT FOR CONSTELLATION INTEROPERABILITY (ARTES 4.0 SL SPL 5F.048)</t>
  </si>
  <si>
    <t>AT+CA+SE+RO+PT+PL+NL+LU+LT+IT+CH+IE+GB+FR+FI+ES+GR+EE+DE+CZ+BE+HU</t>
  </si>
  <si>
    <t>2-G-1.1-f Software</t>
  </si>
  <si>
    <t>1-12415</t>
  </si>
  <si>
    <t>1000039558</t>
  </si>
  <si>
    <t>DEVELOPMENT OF AN OPTICAL LINKS OUTAGE PREDICTION TOOL BASED ON MACHINE LEARNING (ARTES 4.0 SL SPL 6C.054)</t>
  </si>
  <si>
    <t>1-12392</t>
  </si>
  <si>
    <t>1000039553</t>
  </si>
  <si>
    <t>24/7 ATMOSPHERIC TURBULENCE FORECAST TO SUPPORT OPTICAL GROUND STATION HANDOVER DECISION (ARTES 4.0 SL SPL 6B.127)</t>
  </si>
  <si>
    <t>1-11723</t>
  </si>
  <si>
    <t>1000037018</t>
  </si>
  <si>
    <t>10W PER MM CLASS THERMALLY ENHANCED HIGH EFFICIENCY MICROWAVE POWER AMPLIFIERS (ARTES 4.0 AT 5C.491) (RE-ISSUE)</t>
  </si>
  <si>
    <t>23-B-VI Power EEE Components</t>
  </si>
  <si>
    <t>2-B-1-r Other</t>
  </si>
  <si>
    <t>4-40017</t>
  </si>
  <si>
    <t>1000040381</t>
  </si>
  <si>
    <t>E/0534-05A - OP-Other Act. Prod.; E/0534-04A - 4S-Other Act. Prod&amp;T; E/0534-03A - 5G-Other Act. Prod&amp;T; E/0534-02D - CC - ATLAS 4.0.2; E/0534-01H - CC-C&amp;G 4.0.2; E/0534-05A - OP-Other Act. Prod.</t>
  </si>
  <si>
    <t>1-12366</t>
  </si>
  <si>
    <t>1000040497</t>
  </si>
  <si>
    <t>NAVIGATION AND COMMUNICATION S-BAND PHASED ARRAY - EXPRO PLUS</t>
  </si>
  <si>
    <t>Peter De Maagt</t>
  </si>
  <si>
    <t>1-12344</t>
  </si>
  <si>
    <t>1000040230</t>
  </si>
  <si>
    <t>ONTOLOGY DEPLOYMENT CAPABILITY - EXPRO+</t>
  </si>
  <si>
    <t>TEC-SWT</t>
  </si>
  <si>
    <t>1-12348</t>
  </si>
  <si>
    <t>1000040233</t>
  </si>
  <si>
    <t>PREDICTIVE QUALITY OF SERVICE (QOS) PROTOCOL FOR NON-TERRESTRIAL NETWORKS IN SUPPORT OF AUTOMOTIVE SERVICES (ARTES 4.0 SPL 5G/6G 3F.023)</t>
  </si>
  <si>
    <t>AT+CH+CA+SE+RO+PT+PL+NL+LU+IT+IE+HU+GB+FI+ES+GR+DE+BE+NO</t>
  </si>
  <si>
    <t>1-12346</t>
  </si>
  <si>
    <t>1000040316</t>
  </si>
  <si>
    <t>LOW-POWER, HIGH-THRUST ELECTRIC PROPULSION SYSTEM FOR SPACE TRANSPORTATION - EXPRO+</t>
  </si>
  <si>
    <t>TEC-MPE</t>
  </si>
  <si>
    <t>Jamila Mansouri</t>
  </si>
  <si>
    <t>19-B-II Electrothermal Propulsion Subsystems</t>
  </si>
  <si>
    <t>2-K-3.1-b Electric modules (Power Processing Unit, Power Supply and Control Unit, Actuator Drive Electron, Radio Frequency Generator, Electrical filter,...)
2-K-3-c Electrothermal  Propulsion Systems
2-K-3.1-a Flow control and distribution devices (Fuel decent valves, pyro-valves, high and low pressure transducers, tubing, brackets,...)</t>
  </si>
  <si>
    <t>1-12297</t>
  </si>
  <si>
    <t>1000040167</t>
  </si>
  <si>
    <t>POWER EFFICIENT USER PLANE FUNCTIONS FOR B5G SMALL SATELLITE PLATFORMS (ARTES 4.0 SPL 5G/6G 3F.016)</t>
  </si>
  <si>
    <t>2-E-2-c Other</t>
  </si>
  <si>
    <t>1-12255</t>
  </si>
  <si>
    <t>1000039683</t>
  </si>
  <si>
    <t>IN-ORBIT DEMONSTRATION OF A NARROW BAND INTERNET OF THINGS (NB-IOT) INTER-SATELLITE DATA RELAY (ARTES 4.0 SPL 5G/6G 3E.023)</t>
  </si>
  <si>
    <t>1-12226</t>
  </si>
  <si>
    <t>1000039971</t>
  </si>
  <si>
    <t>MULTIFREQUENCY TRANSMIT ACTIVE PHASED ARRAYS FOR GROUND TERMINALS CONNECTED WITH MULTI-ORBIT NON GEOSTATIONARY ORBIT SATELLITES (ARTES AT 7A.078)</t>
  </si>
  <si>
    <t>AT+NO+CH+CA+SE+RO+PT+PL+NL+IT+IE+LU+GB+FR+FI+ES+GR+DK+DE+CZ+BE+HU</t>
  </si>
  <si>
    <t>6-E-III RF Active and Passive Devices
6-D-I Payload Architecture and Engineering Tools
6-D-II Telecommunication Payloads
6-E-II RF Equipment
7-A-III Array Antennas and Standalone Radiators</t>
  </si>
  <si>
    <t>1-12253</t>
  </si>
  <si>
    <t>1000039972</t>
  </si>
  <si>
    <t>INTEGRATED COMPUTATIONAL MATERIALS ENGINEERING OF COMPOSITE MATERIALS AND MANUFACTURING PROCESSES - EXPRO PLUS</t>
  </si>
  <si>
    <t>TEC-MSP</t>
  </si>
  <si>
    <t>AT+NO+CH+SE+RO+PT+PL+NL+LU+IE+HU+IT+FR+FI+ES+GR+EE+DK+DE+CZ+BE+GB</t>
  </si>
  <si>
    <t>20-J-I Design and Verification for Advanced Structures and Materials
24-B-I Joining</t>
  </si>
  <si>
    <t>2-N-8-a SW for Structure design, analysis, simulation, etc.
3-J-5-a SW for Structures design, analysis, simulation, etc.
1-I-8-a SW for Structures design, analysis, simulation, etc.</t>
  </si>
  <si>
    <t>1-12268</t>
  </si>
  <si>
    <t>1000040083</t>
  </si>
  <si>
    <t>KU AND KA DUAL-BAND TRANSMIT ACTIVE PHASED ARRAY (ARTES AT 5B.236)</t>
  </si>
  <si>
    <t>1-12270</t>
  </si>
  <si>
    <t>1000040090</t>
  </si>
  <si>
    <t>IN-ORBIT EXPERIMENT OF A VLEO SATELLITE TO ENABLE PRECISE ORBITAL MODELLING AND SYSTEM SIZING (ARTES AT 3E.026) (ON DELEGATION REQUEST)</t>
  </si>
  <si>
    <t>AT+NO+CH+CA+SE+RO+PT+PL+NL+LU+IE+IT+GB+FR+FI+ES+GR+DK+DE+CZ+BE+HU</t>
  </si>
  <si>
    <t>5-C-II Advanced Control, Estimation &amp; Optimisation
5-C-I Control Modelling Techniques
5-C-III Multidisciplinary GNC Optimisation</t>
  </si>
  <si>
    <t>2-A-1.1-d Other</t>
  </si>
  <si>
    <t>1-12177</t>
  </si>
  <si>
    <t>1000039786</t>
  </si>
  <si>
    <t>LARGE ROTATION RANGE, FLEXIBLE PIVOT WITH HOLLOW INNER SHAFT (ARTES 4.0 SL SPL 5B.221) - EXPRO PLUS (ON REQUEST)</t>
  </si>
  <si>
    <t>15-A-V Guiding Technologies</t>
  </si>
  <si>
    <t>2-D-1-d Scanning</t>
  </si>
  <si>
    <t>6-60016</t>
  </si>
  <si>
    <t>1000039663</t>
  </si>
  <si>
    <t>IAP.KS.LM.000 - KICK-START THEMATIC CALL FOR PROPOSAL LAST MILE DELIVERY</t>
  </si>
  <si>
    <t>Lise Faliu</t>
  </si>
  <si>
    <t>NO+SE+RO+PT+PL+LU+LT+IT+IE+HU+GB+FR+FI+EE+DK+DE+CZ+BE</t>
  </si>
  <si>
    <t>1-12166</t>
  </si>
  <si>
    <t>1000039690</t>
  </si>
  <si>
    <t>SECURE SATCOM MODULE IN SUPPORT OF GLOBAL NAVIGATION SATELLITE SYSTEM SERVICE DELIVERY AND ROBUSTNESS (ARTES 4.0 SPL 4S 3A.196) (ON DELEGATION REQUEST)</t>
  </si>
  <si>
    <t>CSC-S</t>
  </si>
  <si>
    <t>6-B-II Navigation Ground and User Equipment</t>
  </si>
  <si>
    <t>1-12157</t>
  </si>
  <si>
    <t>1000039763</t>
  </si>
  <si>
    <t>SPACECRAFTS INTELLIGENCE AND COOPERATIVE MULTI-AGENTS SYSTEMS - EXPRO+</t>
  </si>
  <si>
    <t>STS-FL</t>
  </si>
  <si>
    <t>Agata Jozwicka-Perlant</t>
  </si>
  <si>
    <t>AT+SK+SI+SE+RO+PT+PL+NL+LV+LU+LT+IT+IE+HU+GB+FR+FI+ES+GR+EE+DK+DE+CZ+BE+CH+NO</t>
  </si>
  <si>
    <t>1-12139</t>
  </si>
  <si>
    <t>1000039652</t>
  </si>
  <si>
    <t>SPECIFICATION OF A EXMS DOSIMETRY TECHNOLOGY DEMONSTRATOR IN ISS/COLUMBUS</t>
  </si>
  <si>
    <t>Dir of Human  Robotic Exploration Prog.</t>
  </si>
  <si>
    <t>HRE-OE</t>
  </si>
  <si>
    <t>E/0136-03Q - Astronauts E3P3</t>
  </si>
  <si>
    <t>Scott Hovland</t>
  </si>
  <si>
    <t>1-11803</t>
  </si>
  <si>
    <t>1000037534</t>
  </si>
  <si>
    <t>NAVISP-EL1-077 TECHNOLOGICAL ENABLERS OF CELLULAR NETWORKS FOR PVT ASSURANCE</t>
  </si>
  <si>
    <t>E/0365-70 - NAVISP Phase 3 E1</t>
  </si>
  <si>
    <t>Stefano Binda</t>
  </si>
  <si>
    <t>AT+NO+CH+SE+RO+PT+IT+HU+NL+FR+FI+ES+GR+DK+DE+BE+GB</t>
  </si>
  <si>
    <t>4-B-4-h Test equipment
4-B-4-i GPS Receivers
2-A-3-a Radars, lidars, GNSS receivers
2-A-3-b Hybrid Navigation Units (IMU/GPS,...)
2-L-3-b Navigation Receivers *See AOCS &amp; GNC - Single-frequency (Platform/Low-end missions)- Multiple-frequency (Science mission/hig-end missions)</t>
  </si>
  <si>
    <t>1-12111</t>
  </si>
  <si>
    <t>1000038635</t>
  </si>
  <si>
    <t>FUTURE GEOSTATIONARY AMATEUR SATELLITE COMMUNICATIONS PAYLOAD (ARTES FPE 1A.126) - EXPRO PLUS</t>
  </si>
  <si>
    <t>E/0501-01D - Future Prep 4.0.1</t>
  </si>
  <si>
    <t>6-D-I Payload Architecture and Engineering Tools
8-A-I Specification Methods and Tools</t>
  </si>
  <si>
    <t>1-12096</t>
  </si>
  <si>
    <t>1000037248</t>
  </si>
  <si>
    <t>SPACEBORNE W-BAND HIGH POWER TRAVELLING WAVE TUBE (ARTES AT 5C.486) (ON DELEGATION REQUEST)</t>
  </si>
  <si>
    <t>Audrey Ferreol</t>
  </si>
  <si>
    <t>1-12091</t>
  </si>
  <si>
    <t>1000037250</t>
  </si>
  <si>
    <t>HIGH POWER W-BAND TRANSMIT-RECEIVE DIPLEXERS FOR GROUND STATIONS (ARTES AT 6B.118) (ON DELEGATION REQUEST) - EXPRO+</t>
  </si>
  <si>
    <t>6-E-III RF Active and Passive Devices</t>
  </si>
  <si>
    <t>4-40016</t>
  </si>
  <si>
    <t>1000039102</t>
  </si>
  <si>
    <t>STANDARD CALL FOR PROPOSAL FOR GSTP ELEMENT 2: MAKE ACTIVITIES</t>
  </si>
  <si>
    <t>E/0904-620 - GSTP Element 2 Make</t>
  </si>
  <si>
    <t>Guiomar Perez</t>
  </si>
  <si>
    <t>2-A-1.1-d Other
2-A-1-j Other
4-B-1-a Structure &amp; Thermal, Servo / Mechanics, Reflectors, feeds and diplexers, Antenna Control Units (ACUs), Drive Systems,...</t>
  </si>
  <si>
    <t>4-40015</t>
  </si>
  <si>
    <t>1000039072</t>
  </si>
  <si>
    <t>BE+CZ+DK+GB+HU+IT+NL+RO+NO+PL+DE+CH</t>
  </si>
  <si>
    <t>4-40014</t>
  </si>
  <si>
    <t>1000038940</t>
  </si>
  <si>
    <t>E/0422-04E - Aurora ExoMars Ext</t>
  </si>
  <si>
    <t>6-60011</t>
  </si>
  <si>
    <t>1000038676</t>
  </si>
  <si>
    <t>IAP.KS.WF.000 SPACE FOR A WASTELESS FOOD SUPPLY CHAIN - OPEN CALL FOR PROPOSALS</t>
  </si>
  <si>
    <t>NO+SI+SE+RO+PT+PL+LU+LT+IT+HU+GB+FR+FI+EE+DK+DE+CZ+IE+BE+AT+CH+NL</t>
  </si>
  <si>
    <t>6-60015</t>
  </si>
  <si>
    <t>1000038731</t>
  </si>
  <si>
    <t>IAP.KS.DI.000 DIVERSITY, EQUITY AND INCLUSION - OPEN CALL FOR PROPOSAL</t>
  </si>
  <si>
    <t>SV+NO+SE+RO+PT+PL+NL+LU+LT+IT+IE+HU+GB+FR+FI+EE+DK+DE+CZ+BE</t>
  </si>
  <si>
    <t>4-40012</t>
  </si>
  <si>
    <t>1000038755</t>
  </si>
  <si>
    <t>GSTP ELEMENT 1: DEVELOP:ASSESSMENTS TO PREPARE AND DE-RISK TECHNOLOGY DEVELOPMENTS - STANDARD CALL FOR PROPOSALS</t>
  </si>
  <si>
    <t>CH+CA+SI+SE+RO+PT+PL+NL+LV+LU+LT+NO+IT+HU+GB+FR+FI+ES+GR+EE+DK+DE+CZ+BE+IE+AT+SK</t>
  </si>
  <si>
    <t>21-A-III Mechanically-Pumped Two-Phase Loops</t>
  </si>
  <si>
    <t>2-M-4-b Mission analysis tools (Orbital modelling and simulation)
1-H-2-c System Modelling &amp; Simulation (Aerothermodynamic Tools for Design, Environment, ...)</t>
  </si>
  <si>
    <t>5-50039</t>
  </si>
  <si>
    <t>1000038633</t>
  </si>
  <si>
    <t>FIXED CALL FOR PROPOSALS FOR CO-SPONSORED RESEARCH ACTIVITIES (PHD THESES) UNDER THE REQUESTING PARTY ACTIVITY (RPA) IN LITHUANIA</t>
  </si>
  <si>
    <t>CIC-IC</t>
  </si>
  <si>
    <t>E/0874-04 - AM Lithuania RPA</t>
  </si>
  <si>
    <t>5 Non Space Procurement/Services</t>
  </si>
  <si>
    <t>4-40011</t>
  </si>
  <si>
    <t>1000038573</t>
  </si>
  <si>
    <t>NO+CH+CA+SK+SI+SE+RO+PT+NL+LV+LU+LT+PL+IE+BE+IT+DE+DK+EE+GR+CZ+FI+FR+GB+HU+ES+AT+CY</t>
  </si>
  <si>
    <t>2-E-1 Operating Systems
2-F-1.1-j Other
2-G-1-a Optical terminals
2-I-1-e Other (Scatterometers,...)
2-I-3-c Infrared spectroscopy</t>
  </si>
  <si>
    <t>6-60009</t>
  </si>
  <si>
    <t>1000037972</t>
  </si>
  <si>
    <t>IAP.KS.WO.000 THE FUTURE OF WORK FOR SUSTAINABLE GROWTH - OPEN CALL FOR PROPOSAL</t>
  </si>
  <si>
    <t>CIC-AP</t>
  </si>
  <si>
    <t>SI+SE+RO+PT+PL+LU+LT+IT+IE+HU+GB+FR+FI+EE+DK+DE+CZ+NO+BE</t>
  </si>
  <si>
    <t>6-60008</t>
  </si>
  <si>
    <t>1000037670</t>
  </si>
  <si>
    <t>FUTURE EO-1 SEGMENT 2 OPEN CALL FOR PROPOSAL FOR EO INNOVATION</t>
  </si>
  <si>
    <t>E/E115-F2 - FutEO Seg 2 Bl 4 -F2</t>
  </si>
  <si>
    <t>Bart Gheysens</t>
  </si>
  <si>
    <t>NO+CH+CA+SK+SI+SE+RO+PT+PL+NL+LU+IT+LT+HU+GB+FR+FI+ES+GR+EE+DK+DE+CZ+BE+IE+AT+LV</t>
  </si>
  <si>
    <t>4-40010</t>
  </si>
  <si>
    <t>1000037555</t>
  </si>
  <si>
    <t>INCUBED-2 STANDARD CALL FOR PROPOSAL</t>
  </si>
  <si>
    <t>E/E200-03 - EWatch - InCubed 2</t>
  </si>
  <si>
    <t>NO+SI+SE+PL+NL+LU+IT+HU+IE+FI+ES+GR+EE+DE+CZ+BE+GB+AT+RO+PT</t>
  </si>
  <si>
    <t>4-40009</t>
  </si>
  <si>
    <t>1000037569</t>
  </si>
  <si>
    <t>CIVIL SECURITY FROM SPACE PROGRAMME - STANDARD CALL FOR PROPOSAL</t>
  </si>
  <si>
    <t>RNC-FS</t>
  </si>
  <si>
    <t>E/0506-12A - Indicated Con Line 2; E/0506-11A - Indicated Con Line 1</t>
  </si>
  <si>
    <t>AT+BE+CZ+DK+EE+ES+FI+HU+PL+PT+RO+CH+NO+LU+SI+SE+NL+IE+IT+GB+FR+GR+DE</t>
  </si>
  <si>
    <t>12-B-I Advanced Ground Communication Networking Concepts
9-A Advanced System and Mission Operation Concepts
8-C-II Multidisciplinary Analysis
12-B-II Communication Network Technologies and Protocols</t>
  </si>
  <si>
    <t>1-A-1-a *See Software</t>
  </si>
  <si>
    <t>1-11819</t>
  </si>
  <si>
    <t>1000037571</t>
  </si>
  <si>
    <t>OPEN REPROGRAMMABLE SPACE INFRASTRUCTURE TESTBED FOR BEYOND 5G (B5G) END-TO-END SOLUTIONS AND SERVICES (ARTES 4.0 SPL 5G/6G 3E.019)</t>
  </si>
  <si>
    <t>AT+NO+CH+CA+SE+RO+PT+NL+LU+IE+HU+GB+FI+ES+GR+DE+IT</t>
  </si>
  <si>
    <t>4-40008</t>
  </si>
  <si>
    <t>1000037476</t>
  </si>
  <si>
    <t>S2P S2-CE-01 CALL FOR PROPOSALS FOR COSMIC COMPETITIVENESS - STANDARD CALL FOR PROPOSAL</t>
  </si>
  <si>
    <t>E/0718-19 - S2P P2 COSMIC - Comp</t>
  </si>
  <si>
    <t>Brendan James Looby</t>
  </si>
  <si>
    <t>CH+CA+SK+SE+RO+PT+PL+IT+HU+GB+FR+FI+ES+GR+EE+DK+DE+CZ+BE+NO+AT</t>
  </si>
  <si>
    <t>6-60004</t>
  </si>
  <si>
    <t>1000037532</t>
  </si>
  <si>
    <t>KICK-START THEMATIC CALL CONNECTED AGRICULTURE - OPEN CALL FOR PROPOSAL</t>
  </si>
  <si>
    <t>CIP-API</t>
  </si>
  <si>
    <t>NO+CH+SE+RO+PT+PL+NL+LU+IT+LT+HU+GB+FR+FI+EE+DK+DE+CZ+BE+IE+AT+SI</t>
  </si>
  <si>
    <t>6-60007</t>
  </si>
  <si>
    <t>1000037537</t>
  </si>
  <si>
    <t>OPEN CALL FOR PROPOSALS FOR KICK-STARTS (BASS ARTES 4.0)</t>
  </si>
  <si>
    <t>1-11777</t>
  </si>
  <si>
    <t>1000037251</t>
  </si>
  <si>
    <t>W-BAND HIGH POWER AMPLIFIER FOR THE GROUND SEGMENT (ARTES AT 6B.120) (ON DELEGATION REQUEST)</t>
  </si>
  <si>
    <t>Directorate Telecom  Integrated Applica</t>
  </si>
  <si>
    <t>CSC-STG</t>
  </si>
  <si>
    <t>Claudia Piesche</t>
  </si>
  <si>
    <t>1-11774</t>
  </si>
  <si>
    <t>1000037357</t>
  </si>
  <si>
    <t>BREADBOARDING OF CRITICAL TECHNOLOGIES FOR A MULTI-BEAM SATELLITE RECEIVER FOR AIRCRAFT MODE-S SIGNALS (ARTES 4.0 4S SPL 5A.082) (ON DELEGATION REQUEST)</t>
  </si>
  <si>
    <t>CSC-SC</t>
  </si>
  <si>
    <t>2-L-3-a X-band, S-Band, Ka band,... / Near Earth application, Deep space application, ... / Platform vs Payload</t>
  </si>
  <si>
    <t>1-11756</t>
  </si>
  <si>
    <t>1000037082</t>
  </si>
  <si>
    <t>MULTI-BEAM RECEIVE ANTENNA FOR SATELLITE-BASED AIR TRAFFIC SURVEILLANCE (ARTES 4.0 AT 5B.225)</t>
  </si>
  <si>
    <t>1-11760</t>
  </si>
  <si>
    <t>1000037240</t>
  </si>
  <si>
    <t>SOLAR ARRAY WITH LATCHED SHALLOW CURVED SURFACE FOR IMPROVED DEPLOYED STIFFNESS (ARTES AT 4F.161) (ON DELEGATION REQUEST)</t>
  </si>
  <si>
    <t>2-J-1.1-b Structural/mechanical (rigid honeycomb panels, flexible blankets,...)</t>
  </si>
  <si>
    <t>1-11763</t>
  </si>
  <si>
    <t>1000037249</t>
  </si>
  <si>
    <t>MASS MEMORY UNIT WITH 100 GIGABIT PER SECOND WRITE RATE CLASS FOR LOW EARTH ORBIT COMMUNICATION APPLICATIONS (ARTES AT 5C.498) (ON DELEGATION REQUEST)</t>
  </si>
  <si>
    <t>1-A-II Hardware Technologies for Payload Data Processing</t>
  </si>
  <si>
    <t>2-F-1-c Onboard Storage (Mass Memories, Safeguard Memories)</t>
  </si>
  <si>
    <t>1-11735</t>
  </si>
  <si>
    <t>1000037228</t>
  </si>
  <si>
    <t>MASS PRODUCTION THRUSTER TESTING TECHNOLOGY (ARTES AT 4B.175) (ON DELEGATION REQUEST)</t>
  </si>
  <si>
    <t>19-D-II Propulsion Subsystems Testing and Diagnostics</t>
  </si>
  <si>
    <t>2-K-3.1-e Other</t>
  </si>
  <si>
    <t>4-40005</t>
  </si>
  <si>
    <t>1000037016</t>
  </si>
  <si>
    <t>STANDARD CALL FOR PROPOSAL FOR CO-SPONSORED RESEARCH ACTIVITIES</t>
  </si>
  <si>
    <t>4-40006</t>
  </si>
  <si>
    <t>1000037105</t>
  </si>
  <si>
    <t>CALL FOR PROPOSALS FOR THE INVEST ELEMENT OF THE SCALEUP PROGRAMME - STANDARD CALL FOR PROPOSAL</t>
  </si>
  <si>
    <t>E/A901-01 - ScaleUp EL2 INVEST</t>
  </si>
  <si>
    <t>AT+BE+DE+FI+LU+CH+GB+PL</t>
  </si>
  <si>
    <t>6-60002</t>
  </si>
  <si>
    <t>1000036880</t>
  </si>
  <si>
    <t>IAP.KS.SM.000 SUSTAINABLE MICRO-MOBILITY KICKSTART - OPEN CALL FOR PROPOSAL</t>
  </si>
  <si>
    <t>AT+SE+RO+PT+PL+NL+LU+LT+IT+IE+HU+GB+FR+FI+ES+EE+DK+DE+CZ+BE+NO+SV</t>
  </si>
  <si>
    <t>4-40003</t>
  </si>
  <si>
    <t>1000036712</t>
  </si>
  <si>
    <t>BOOST! 1 STANDARD CALL FOR PROPOSALS COMMERCIAL SPACE TRANSPORTATION SERVICES ELEMENT</t>
  </si>
  <si>
    <t>E/0201-01 - Boost! 1</t>
  </si>
  <si>
    <t>Muriel Tharreau</t>
  </si>
  <si>
    <t>AT+BE+DE+ES+GB+IT+NL+PL+PT+RO+SE+CH+NO+DK</t>
  </si>
  <si>
    <t>4-40002</t>
  </si>
  <si>
    <t>1000036639</t>
  </si>
  <si>
    <t>AT+CA+SI+SE+RO+PT+PL+NL+LV+LU+LT+IT+IE+HU+GB+FR+FI+ES+GR+EE+DK+DE+CZ+BE+CH+NO+SK+CY</t>
  </si>
  <si>
    <t>4-40001</t>
  </si>
  <si>
    <t>1000036520</t>
  </si>
  <si>
    <t>AT+NO+CH+CA+SE+RO+PT+PL+NL+LU+LT+IT+IE+HU+GB+FR+FI+ES+GR+EE+DK+DE+CZ+BE</t>
  </si>
  <si>
    <t>1-11582</t>
  </si>
  <si>
    <t>1000036211</t>
  </si>
  <si>
    <t>KICK-START THEMATIC CALL INCLUSIVE AND ACCESSIBLE SPORT</t>
  </si>
  <si>
    <t>E/0520-01G - BASS 4.0.1</t>
  </si>
  <si>
    <t>BE+NO+SE+RO+PT+PL+NL+LU+LT+IT+IE+HU+GB+FR+FI+ES+EE+DK+DE+CZ</t>
  </si>
  <si>
    <t>1-11464</t>
  </si>
  <si>
    <t>1000035195</t>
  </si>
  <si>
    <t>VERIFICATION OF SMALL SATELLITE FITNESS FOR PURPOSE IN NEW APPLICATION DOMAINS - EXPRO+</t>
  </si>
  <si>
    <t>E/A105-01 - EarthScience Block 4</t>
  </si>
  <si>
    <t>Yves Louis Desnos</t>
  </si>
  <si>
    <t>AT+CH+CA+SI+SE+RO+PT+PL+NL+LV+LU+LT+NO+IT+HU+GB+FR+FI+ES+GR+EE+DK+DE+CZ+BE+IE</t>
  </si>
  <si>
    <t>1-11549</t>
  </si>
  <si>
    <t>1000035892</t>
  </si>
  <si>
    <t>VERY-LOW MASS-FLOW RATE FLOW CONTROLLER FOR FINE CONTROL FOR GRAVIMETRY MISSIONS - EXPRO PLUS</t>
  </si>
  <si>
    <t>19-D-IV Ground Support Equipment (GSE)</t>
  </si>
  <si>
    <t>2-K-3.1-a Flow control and distribution devices (Fuel decent valves, pyro-valves, high and low pressure transducers, tubing, brackets,...)</t>
  </si>
  <si>
    <t>1-11516</t>
  </si>
  <si>
    <t>1000035505</t>
  </si>
  <si>
    <t>KICK-START THEMATIC CALL: NATURAL CAPITAL</t>
  </si>
  <si>
    <t>BE+SE+RO+PT+PL+NL+LU+IT+IE+HU+GB+FR+FI+ES+EE+DK+DE+CZ+NO+LT</t>
  </si>
  <si>
    <t>1-11463</t>
  </si>
  <si>
    <t>1000035245</t>
  </si>
  <si>
    <t>KICKSTART POST-COVID HEALTH AND WELLBEING</t>
  </si>
  <si>
    <t>1-11462</t>
  </si>
  <si>
    <t>1000035300</t>
  </si>
  <si>
    <t>CALL FOR PROPOSALS FOR CONTEST FOR PHASE 0/A STUDIES ON SPACE LOGISTICS PROOF OF CONCEPT-1 (POC-1): IN-ORBIT RENDEZVOUS AND CAPTURE</t>
  </si>
  <si>
    <t>E/0279-01 - FLPP ADVANCED TECHNO; E/0272-01 - FLPP 3/NEO Core</t>
  </si>
  <si>
    <t>Karolina Rybarova</t>
  </si>
  <si>
    <t>3-G-1.1-f Other</t>
  </si>
  <si>
    <t>1-11098</t>
  </si>
  <si>
    <t>1000033351</t>
  </si>
  <si>
    <t>BACKGROUND LIGHT AND ATMOSPHERE METROLOGY FOR QUANTUM KEY DISTRIBUTION AT URBAN LOCATIONS (4S SAGA)</t>
  </si>
  <si>
    <t>E/0533-16A - 4S-SAGA</t>
  </si>
  <si>
    <t>AT+CZ+DE+FR+GB+IT+LU+NL+PL+RO+CH</t>
  </si>
  <si>
    <t>1-11241</t>
  </si>
  <si>
    <t>1000033964</t>
  </si>
  <si>
    <t>KICK-START THEMATIC CALL: CARBON CAPTURE, STORAGE AND SEQUESTRATION</t>
  </si>
  <si>
    <t>Romina Arnaudova</t>
  </si>
  <si>
    <t>BE+SE+RO+PT+PL+NL+LU+IT+IE+HU+GB+FR+FI+ES+EE+DK+DE+CZ+NO</t>
  </si>
  <si>
    <t>1-11229</t>
  </si>
  <si>
    <t>1000033129</t>
  </si>
  <si>
    <t>LUNAR OPTICAL COMMUNICATION PHOTON COUNTING RECEIVER (ARTES 4.0 SL SPL 6C.018)</t>
  </si>
  <si>
    <t>AT+NO+CH+CA+SE+RO+PT+PL+NL+LU+IT+HU+GB+FR+ES+GR+DK+DE+CZ+BE+IE</t>
  </si>
  <si>
    <t>17-B-II Infrared detectors. (NIR–FIR)</t>
  </si>
  <si>
    <t>2-G-1.1-a Detectors *See AOCS&amp;GNC</t>
  </si>
  <si>
    <t>1-11231</t>
  </si>
  <si>
    <t>1000033142</t>
  </si>
  <si>
    <t>ATMOSPHERIC TURBULENCE EFFECT MITIGATION BY SECONDARY MIRROR ACTUATION (ARTES 4.0 SL SPL 6C.020)</t>
  </si>
  <si>
    <t>16-B-III Mirror and Telescope Technologies</t>
  </si>
  <si>
    <t>2-G-1.1-g Tracking,(fine) Pointing and Stabilization mechanisms
2-G-1.1-d Telescopes</t>
  </si>
  <si>
    <t>1-11189</t>
  </si>
  <si>
    <t>1000033794</t>
  </si>
  <si>
    <t>RELIABLE MINIATURISED PUMPS FOR SPACE APPLICATIONS - EXPRO PLUS</t>
  </si>
  <si>
    <t>Jose Gavira Izquierdo</t>
  </si>
  <si>
    <t>14-B-I Sensors and Analytical Instrumentation for Physical Sciences
14-B-III In-Situ Resources Processing and Production</t>
  </si>
  <si>
    <t>1-I-4 Pressure tanks</t>
  </si>
  <si>
    <t>1-11111</t>
  </si>
  <si>
    <t>1000033406</t>
  </si>
  <si>
    <t>COMMERCIAL APPLICATIONS ENABLED BY SPACE ENVIRONMENTS (CASE) CALL FOR PROPOSALS</t>
  </si>
  <si>
    <t>CIP-APC</t>
  </si>
  <si>
    <t>AT+NO+CH+SE+RO+PT+PL+LU+LT+IT+IE+HU+GB+FR+FI+ES+GR+EE+DK+DE+CZ+BE</t>
  </si>
  <si>
    <t>1-11026</t>
  </si>
  <si>
    <t>1000032950</t>
  </si>
  <si>
    <t>CALL FOR PROPOSALS FOR SPACE4RAIL DOWNSTREAM APPLICATIONS IN ARTES 4.0 (UNDER BASS, 4S OR 5G PROGRAMME LINES)</t>
  </si>
  <si>
    <t>E/0520-08A - 4S-Other Act. Applic; E/0520-07A - 5G-Other Act. Applic; E/0520-01G - BASS 4.0.1; E/0520-08A - 4S-Other Act. Applic</t>
  </si>
  <si>
    <t>AT+NO+CH+CA+SE+RO+PT+PL+NL+LU+IT+IE+GB+FR+FI+ES+GR+EE+DK+DE+CZ+BE+HU+LT+SI</t>
  </si>
  <si>
    <t>1-11088</t>
  </si>
  <si>
    <t>1000033180</t>
  </si>
  <si>
    <t>KICK-START THEMATIC CALL SPACE FOR DIGITAL PLATFORMS</t>
  </si>
  <si>
    <t>Alicja Joanna Nidzgorska</t>
  </si>
  <si>
    <t>BE+NO+SE+RO+PT+PL+NL+LU+IT+IE+GB+FR+FI+ES+EE+DK+DE+CZ+HU</t>
  </si>
  <si>
    <t>1-10988</t>
  </si>
  <si>
    <t>1000033032</t>
  </si>
  <si>
    <t>SPACE FOR RESILIENT UTILITIES (ARTES 4.0 4S SPL)</t>
  </si>
  <si>
    <t>E/0520-08A - 4S-Other Act. Applic</t>
  </si>
  <si>
    <t>AT+CH+RO+PT+PL+NL+LU+IT+IE+NO+HU+FR+FI+ES+GR+DK+DE+CZ+BE+GB</t>
  </si>
  <si>
    <t>1-11025</t>
  </si>
  <si>
    <t>1000032787</t>
  </si>
  <si>
    <t>INVESTIGATION OF FLIGHT WORTHINESS OF GROUND AND TACTICAL GRADE COOLERS AND ASSOCIATED DRIVE ELECTRONICS EXPRO+</t>
  </si>
  <si>
    <t>21-B-II Cryo-Coolers</t>
  </si>
  <si>
    <t>2-O-4-c Stirling, Pulse Tube, J. Thomson</t>
  </si>
  <si>
    <t>1-10834</t>
  </si>
  <si>
    <t>1000031790</t>
  </si>
  <si>
    <t>IAP.KS.CE KICKSTART CIRCULAR ECONOMY</t>
  </si>
  <si>
    <t>1-10814</t>
  </si>
  <si>
    <t>1000031620</t>
  </si>
  <si>
    <t>GSTP ELEMENT 1: DEVELOP - STANDARD CALL FOR PROPOSAL: PREPARATION OF ENABLING SPACE TECHNOLOGIES AND BUILDING BLOCKS</t>
  </si>
  <si>
    <t>TEC-TI</t>
  </si>
  <si>
    <t>AT+CA+SI+SE+RO+PT+PL+NL+LU+IT+IE+HU+GB+FR+FI+ES+GR+EE+DK+DE+CZ+BE+CH+NO+LV</t>
  </si>
  <si>
    <t>3-I-2-d Other
3-J-4 Other
3-G-1.1-f Other</t>
  </si>
  <si>
    <t>1-10813</t>
  </si>
  <si>
    <t>1000031660</t>
  </si>
  <si>
    <t>NAVISP ELEMENT 1 WORKPLAN 2021</t>
  </si>
  <si>
    <t>E/0365-40 - NAVISP Phase 2 E1</t>
  </si>
  <si>
    <t>AT+BE+CZ+DE+DK+GR+FI+FR+GB+HU+IT+NL+RO+SE+CH+NO</t>
  </si>
  <si>
    <t>1-10793</t>
  </si>
  <si>
    <t>1000030857</t>
  </si>
  <si>
    <t>ARTES 4.0 SPACE SYSTEMS FOR SAFETY AND SECURITY (4S) ROLLING WORK PLAN 2020-2021</t>
  </si>
  <si>
    <t>RNC-FC</t>
  </si>
  <si>
    <t>Laurent Jaffart</t>
  </si>
  <si>
    <t>AT+RO+PT+PL+NL+LU+IT+IE+HU+GB+FR+FI+ES+GR+DK+DE+CZ+BE+CH+NO</t>
  </si>
  <si>
    <t>1-10792</t>
  </si>
  <si>
    <t>1000031572</t>
  </si>
  <si>
    <t>KICK-START THEMATIC CALL SPACE-BASED SERVICES TO EXPLOIT IMMERSIVE REALITY TECHNOLOGIES</t>
  </si>
  <si>
    <t>Morgane Royer</t>
  </si>
  <si>
    <t>1-9128</t>
  </si>
  <si>
    <t>1000021462</t>
  </si>
  <si>
    <t>ARTES SCYLIGHT ROLLING WORK PLAN</t>
  </si>
  <si>
    <t>Imported from EMITS</t>
  </si>
  <si>
    <t>CIP-P</t>
  </si>
  <si>
    <t>E/0502-01A - ScyLight</t>
  </si>
  <si>
    <t>Franck Germes</t>
  </si>
  <si>
    <t>AT+CZ+DE+DK+FR+GB+IE+IT+LU+NL+RO+CA+CH+NO</t>
  </si>
  <si>
    <t>2-P Other</t>
  </si>
  <si>
    <t>1-10764</t>
  </si>
  <si>
    <t>1000031420</t>
  </si>
  <si>
    <t>PERMANENT OPEN CALL FOR PROPOSALS FOR NHS FUTURE HOSPITAL INITIATIVE</t>
  </si>
  <si>
    <t>1-10662</t>
  </si>
  <si>
    <t>1000031100</t>
  </si>
  <si>
    <t>SPACE-BASED INNOVATION AND DIGITALISATION FOR THE SCHOOL OF TOMORROW</t>
  </si>
  <si>
    <t>E/0520-01G - BASS 4.0.1; E/0520-07A - 5G-Other Act. Applic</t>
  </si>
  <si>
    <t>1-10696</t>
  </si>
  <si>
    <t>1000031167</t>
  </si>
  <si>
    <t>SINGLE-CHIP 71-86 GHZ TRANSCEIVER RFIC FOR AERONAUTICAL SATCOM APPLICATIONS (ARTES AT 6A.074) (ON DELEGATION REQUEST)</t>
  </si>
  <si>
    <t>RNC-FT</t>
  </si>
  <si>
    <t>E/0534-01G - CC-AT 4.0.1</t>
  </si>
  <si>
    <t>Dietmar Schmitt</t>
  </si>
  <si>
    <t>1-9213</t>
  </si>
  <si>
    <t>1000021959</t>
  </si>
  <si>
    <t>ANNOUNCEMENT OF NAVISP ELEMENT 1 2018 WORKPLAN WITH 12 ACTIVITIES</t>
  </si>
  <si>
    <t>E/0365-10 - NAVISP Element 1</t>
  </si>
  <si>
    <t>Daniela Barlow</t>
  </si>
  <si>
    <t>AT+BE+CZ+DK+FI+FR+GB+NL+RO+CH+NO</t>
  </si>
  <si>
    <t>1-9294</t>
  </si>
  <si>
    <t>1000022513</t>
  </si>
  <si>
    <t>INTERFERENCE RESILIENT VSAT SYSTEM FOR BROADBAND SERVICES (ARTES AT 7A.054)</t>
  </si>
  <si>
    <t>Tender Action Cancelled</t>
  </si>
  <si>
    <t>E/0505-01C - CC for Advanced Tech</t>
  </si>
  <si>
    <t>AT+NO+CH+CA+SE+RO+PT+NL+LU+IT+IE+GB+FR+FI+ES+GR+DK+DE+CZ+BE</t>
  </si>
  <si>
    <t>1-9386</t>
  </si>
  <si>
    <t>1000022952</t>
  </si>
  <si>
    <t>EXPRO+ NAVISP ELEMENT 1 (NAVISP-EL1-011): RESILIENT, TRUSTWORTHY, UBIQUITOUS TIME TRANSFER</t>
  </si>
  <si>
    <t>4-B-4-j Time Generation and Synchronisation equipment</t>
  </si>
  <si>
    <t>1-9625</t>
  </si>
  <si>
    <t>1000024591</t>
  </si>
  <si>
    <t>GUIDELINES FOR THE SAFE USE OF LASER TECHNOLOGY (SCYLIGHT SL.004) EXPRO+ (RE-ISSUE OF ITT 1-9260)</t>
  </si>
  <si>
    <t>Monica Mezzadri</t>
  </si>
  <si>
    <t>AT+NO+CH+CA+RO+NL+IT+LU+GB+FR+DK+DE+CZ+IE</t>
  </si>
  <si>
    <t>1-A-I System Technologies for Payload Data Processing
6-A-I Telecommunication Subsystem and Engineering Tools</t>
  </si>
  <si>
    <t>2-G-1.1-c Laser sources, modulators</t>
  </si>
  <si>
    <t>1-9634</t>
  </si>
  <si>
    <t>1000024508</t>
  </si>
  <si>
    <t>LOW-PROFILE PHASED ARRAY ANTENNA FOR PROFESSIONAL TERMINALS FOR BROADBAND GEO SYSTEMS (ARTES AT 7A.042) (RE-ISSUE 1-8925)</t>
  </si>
  <si>
    <t>1-9719</t>
  </si>
  <si>
    <t>1000024849</t>
  </si>
  <si>
    <t>INTER SATELLITE LINK V-BAND SOLID STATE POWER AMPLIFIER MODULE (ARTES AT 5C.381)</t>
  </si>
  <si>
    <t>AT+NO+CH+CA+SE+RO+PT+NL+LU+IT+IE+GB+FR+FI+ES+GR+DK+DE+CZ+BE+HU</t>
  </si>
  <si>
    <t>1-10621</t>
  </si>
  <si>
    <t>1000030859</t>
  </si>
  <si>
    <t>ARTES CC - ADVANCED TECHNOLOGY - WORK PLAN 2021 - EMITS / WEBSITE</t>
  </si>
  <si>
    <t>1-9002</t>
  </si>
  <si>
    <t>1000020137</t>
  </si>
  <si>
    <t>SWIR DETECTOR CHARACTERISATION BENCH - EXPRO+</t>
  </si>
  <si>
    <t>EOP-FMO</t>
  </si>
  <si>
    <t>E/0091-E4 - EOEP-4 Instr.Pre.Dev</t>
  </si>
  <si>
    <t>Lavinia Fabrizi</t>
  </si>
  <si>
    <t>AT+NO+CH+CA+SE+RO+PT+PL+NL+LU+IT+GB+FR+FI+ES+EE+DK+DE+CZ+BE+IE</t>
  </si>
  <si>
    <t>4-E-1-c Optical Ground Support Equipment</t>
  </si>
  <si>
    <t>1-10582</t>
  </si>
  <si>
    <t>1000030316</t>
  </si>
  <si>
    <t>H020-ESA-048 ODTS ON-BOARD PROTOTYPE</t>
  </si>
  <si>
    <t>RNC-PG</t>
  </si>
  <si>
    <t>E/0350-10 - H2020 (Indust. Cost)</t>
  </si>
  <si>
    <t>Pascale Flagel</t>
  </si>
  <si>
    <t>AT+NO+CH+SK+SI+SE+RO+PT+PL+NL+MT+LV+LU+LT+IT+IE+HU+HR+GB+FR+FI+ES+GR+EE+DK+DE+CZ+CY+BG+BE</t>
  </si>
  <si>
    <t>3-I-2-b Mission Analysis Tools (Trajectory computation, Propellant masses optimisation, Orbital modelling &amp; simulation,...)</t>
  </si>
  <si>
    <t>1-10581</t>
  </si>
  <si>
    <t>1000030511</t>
  </si>
  <si>
    <t>CALL FOR PROPOSALS ARTES 4.0 SPACE FOR SMART AND UNCREWED SHIPPING: DOWNSTREAM SERVICES ENABLED BY 5G AND ADVANCED POSITION, NAVIGATION AND TIMING (PNT). BASS OR 5G SPL. FEASIBILITY STUDIES OR DEMOS</t>
  </si>
  <si>
    <t>E/0520-07A - 5G-Other Act. Applic; E/0520-01G - BASS 4.0.1; E/0520-07A - 5G-Other Act. Applic</t>
  </si>
  <si>
    <t>1-10532</t>
  </si>
  <si>
    <t>1000030082</t>
  </si>
  <si>
    <t>IAP.KS.PT.000 PROPTECH - KICKSTART</t>
  </si>
  <si>
    <t>1-10537</t>
  </si>
  <si>
    <t>1000030143</t>
  </si>
  <si>
    <t>GSTP ELEMENT 1: DEVELOP - STANDARD CALL FOR PROPOSAL: ASSESSMENTS TO PREPARE AND DE-RISK TECHNOLOGY DEVELOPMENTS FRAMEWORK</t>
  </si>
  <si>
    <t>AT+NO+CH+CA+SI+SE+RO+PT+PL+NL+LV+IT+LU+HU+GB+FR+FI+ES+GR+EE+DK+DE+CZ+BE+IE</t>
  </si>
  <si>
    <t>3-J-all.1-d Other
3-G-1.1-f Other</t>
  </si>
  <si>
    <t>1-10543</t>
  </si>
  <si>
    <t>1000030163</t>
  </si>
  <si>
    <t>BASS AO: SPACE APPLICATIONS TO ADVANCE INNOVATION ON CIRCULAR CITIES</t>
  </si>
  <si>
    <t>Andrea Beardsell</t>
  </si>
  <si>
    <t>AT+NO+CH+SE+RO+PT+PL+NL+LU+IT+IE+GB+FR+FI+ES+EE+DK+DE+CZ+BE+HU</t>
  </si>
  <si>
    <t>1-10510</t>
  </si>
  <si>
    <t>1000029984</t>
  </si>
  <si>
    <t>ARTES 4.0 STRATEGIC PROGRAMME LINE SPACE FOR 5G- WORK PLAN - EMITS / WEBSITE</t>
  </si>
  <si>
    <t>E/0534-03A - 5G-Other Act. CC</t>
  </si>
  <si>
    <t>AT+NO+CH+CA+SE+RO+LU+IT+IE+PT+GB+FI+ES+GR+DK+DE+CZ+HU</t>
  </si>
  <si>
    <t>6-A-IV Telecommunication Equipment
1-A-I System Technologies for Payload Data Processing
6-A-II Telecommunication Signal Processing
7-A-III Array Antennas and Standalone Radiators</t>
  </si>
  <si>
    <t>4-B-5 Ground Station Monitoring &amp; Control
4-B-1-a Structure &amp; Thermal, Servo / Mechanics, Reflectors, feeds and diplexers, Antenna Control Units (ACUs), Drive Systems,...
4-B-2-a Transmitter and Receiver assemblies, Frequency converters,...
4-B-3-a Telemetry and Telecommand equipment, Tracking, Ranging and Doppler measurement equipment, CODECS,...</t>
  </si>
  <si>
    <t>1-10516</t>
  </si>
  <si>
    <t>1000029987</t>
  </si>
  <si>
    <t>NAVISP ELEMENT 2 OPEN CALL FOR PROPOSALS</t>
  </si>
  <si>
    <t>NAV-FN</t>
  </si>
  <si>
    <t>E/0365-50 - NAVISP Phase 2 E2; E/0365-20 - NAVISP Phase 1 E2</t>
  </si>
  <si>
    <t>AT+NO+CH+CA+SE+RO+PT+PL+NL+IT+IE+HU+GB+FR+FI+ES+DK+DE+CZ+BE</t>
  </si>
  <si>
    <t>1-10476</t>
  </si>
  <si>
    <t>1000029691</t>
  </si>
  <si>
    <t>ARTES 4.0 SPL OPTICAL COMMUNICATION - SCYLIGHT: SPACE QUALIFIED FAINT PULSE LASER SOURCE FOR QUANTUM KEY DISTRIBUTION (5G.003/SL.012)(ON DELEGATION REQUEST)</t>
  </si>
  <si>
    <t>TIA-TIS</t>
  </si>
  <si>
    <t>E/0534-05A - OP-Other Act. CC</t>
  </si>
  <si>
    <t>Hermann Moeller</t>
  </si>
  <si>
    <t>17-A-I Laser Sources</t>
  </si>
  <si>
    <t>1-10479</t>
  </si>
  <si>
    <t>1000029708</t>
  </si>
  <si>
    <t>ARTES 4.0 SPL OPTICAL COMMUNICATION - SCYLIGHT: RF AND OPTICAL HYBRID GATEWAY ANTENNA (6C.002/SL.024)(ON DELEGATION REQUEST) - EXPRO PLUS</t>
  </si>
  <si>
    <t>16-A-I Optical Subsystem Definition, Design and Engineering</t>
  </si>
  <si>
    <t>1-10452</t>
  </si>
  <si>
    <t>1000029340</t>
  </si>
  <si>
    <t>INVESTING IN INDUSTRIAL INNOVATION - INCUBED ELEMENTANNOUNCEMENT OF PARTNERSHIP OPPORTUNITY (APO)</t>
  </si>
  <si>
    <t>EOP-S8</t>
  </si>
  <si>
    <t>E/E200-02 - EWatch - InCubed+</t>
  </si>
  <si>
    <t>AT+NO+SE+RO+PT+NL+LU+IT+IE+GB+FI+ES+GR+EE+DK+DE+CZ+BE+PL</t>
  </si>
  <si>
    <t>1-10489</t>
  </si>
  <si>
    <t>1000029790</t>
  </si>
  <si>
    <t>ARTES 4.0 STRATEGIC PROGRAMME LINE OPTICAL COMMUNICATION SCYLIGHT ROLLING WORK PLAN FOR 2020 - 2021</t>
  </si>
  <si>
    <t>1-10468</t>
  </si>
  <si>
    <t>1000029701</t>
  </si>
  <si>
    <t>FUTURE EO-1 EO SCIENCE FOR SOCIETY PERMANENTLY OPEN CALL FOR PROPOSALS</t>
  </si>
  <si>
    <t>AT+NO+CH+CA+SI+SE+RO+PT+PL+NL+LV+LU+IT+IE+HU+GB+FR+FI+ES+GR+DK+DE+CZ+BE+EE</t>
  </si>
  <si>
    <t>1-10494</t>
  </si>
  <si>
    <t>1000030200</t>
  </si>
  <si>
    <t>CALL FOR PROPOSALS FOR DOWNSTREAM APPLICATIONS IN ARTES 4.0 (UNDER BASS, 4S OR 5G PROGRAMME LINES)FEASIBILITY STUDIES/DEMONSTRATION PROJECTS</t>
  </si>
  <si>
    <t>AT+NO+CH+SE+RO+PT+PL+NL+LU+IT+IE+GB+FR+FI+ES+EE+DK+DE+CZ+BE+HU+LT+GR+CA+SI</t>
  </si>
  <si>
    <t>1-10428</t>
  </si>
  <si>
    <t>1000029525</t>
  </si>
  <si>
    <t>SPACE AND 5G CONVERGENCE: TRANSPORT LOGISTICS</t>
  </si>
  <si>
    <t>E/0520-07A - 5G-Other Act. Applic</t>
  </si>
  <si>
    <t>AT+NO+CH+CA+SE+RO+PT+LU+IT+IE+HU+GB+FI+ES+GR+DK+DE+CZ</t>
  </si>
  <si>
    <t>1-10175</t>
  </si>
  <si>
    <t>1000028123</t>
  </si>
  <si>
    <t>PARALLEL PUBLICATION LUNAR GATEWAY EUROPEAN SYSTEMS PROVIDING REFUELLING, INFRASTRUCTURE AND TELE-COMMUNICATION (ESPRIT) PHASES B2/C/D/E1</t>
  </si>
  <si>
    <t>HRE-X</t>
  </si>
  <si>
    <t>E/0171-01Q - DSH Complt Bart.E3P1</t>
  </si>
  <si>
    <t>AT+NO+CH+CA+SI+SE+RO+PT+NL+LU+IT+IE+PL+GB+HU+CZ+DE+DK+EE+BE+ES+FI+FR+GR</t>
  </si>
  <si>
    <t>19-D-III Propellants
6-D-II Telecommunication Payloads
7-A-II Reflector and Lens Antennas
11-D-II Protection against Debris and Meteoroids
20-G-II Advanced Tank Design and Verification Technologies</t>
  </si>
  <si>
    <t>3-H-2 TX, RX, Repeaters and Transceivers
3-C-1-d Other
3-G-1.1-e Flow control and distribution devices (pipes, valves, actuators, filters, pressure transducers, pressure regulators)
3-H-1-a GPS Antenna+H30, S-band Antenna,...
3-J-3-b Propellant Tanks</t>
  </si>
  <si>
    <t>1-10377</t>
  </si>
  <si>
    <t>1000029101</t>
  </si>
  <si>
    <t>SPACE BASED SERVICES / APPLICATIONS ADDRESSING COVID-19 OUTBREAK</t>
  </si>
  <si>
    <t>1-10336</t>
  </si>
  <si>
    <t>1000028851</t>
  </si>
  <si>
    <t>SPACE HELPING UK ON COVID-19 AND OTHER PANDEMICS</t>
  </si>
  <si>
    <t>1-9427</t>
  </si>
  <si>
    <t>1000023061</t>
  </si>
  <si>
    <t>NAVIGATION INNOVATION SUPPORT PROGRAMME ELEMENT 3 - STANDARD CALL FOR PROPOSAL</t>
  </si>
  <si>
    <t>E/0365-30 - NAVISP Phase 1 E3</t>
  </si>
  <si>
    <t>BE+CZ+DK+FI+GB+HU+IT+RO+NO+NL</t>
  </si>
  <si>
    <t>1-9569</t>
  </si>
  <si>
    <t>1000024065</t>
  </si>
  <si>
    <t>ARTES INTEGRATED APPLICATIONS PROMOTION (IAP) - 5GRONINGEN</t>
  </si>
  <si>
    <t>E/0520-01D - IAP Phase 3</t>
  </si>
  <si>
    <t>AT+NO+CH+SE+RO+PT+PL+NL+LU+IT+IE+GB+FR+FI+DK+DE+CZ+BE</t>
  </si>
  <si>
    <t>1-9834</t>
  </si>
  <si>
    <t>1000025700</t>
  </si>
  <si>
    <t>GSTP ELEMENT 2: CALL FOR PROPOSAL - FOR MARKET ORIENTED ACTIVITIES</t>
  </si>
  <si>
    <t>AT+NO+CH+CA+SE+RO+PT+PL+IT+IE+NL+FR+FI+ES+GR+DK+DE+CZ+BE+GB+SI+LU</t>
  </si>
  <si>
    <t>2-N-all.1-h Other
4-B-1-a Structure &amp; Thermal, Servo / Mechanics, Reflectors, feeds and diplexers, Antenna Control Units (ACUs), Drive Systems,...
2-A-1.1-d Other
2-J-8.1-f Other
2-K-3.1-e Other</t>
  </si>
  <si>
    <t>1-9610</t>
  </si>
  <si>
    <t>1000025779</t>
  </si>
  <si>
    <t>COPERNICUS SPACE COMPONENTS - COMPETITIVE FRAME CONTRACTS - ACQUISITION AND TTC SERVICES FOR COPERNICUS</t>
  </si>
  <si>
    <t>EOP-GCS</t>
  </si>
  <si>
    <t>E/E008-01 - Operations Core Func</t>
  </si>
  <si>
    <t>Anais Gaudry</t>
  </si>
  <si>
    <t>AT+NO+IS+SK+SI+SE+RO+PT+PL+NL+MT+LV+LU+LT+IT+IE+HU+HR+FR+FI+ES+GR+EE+DK+DE+CZ+CY+BG+BE+GB</t>
  </si>
  <si>
    <t>1-9950</t>
  </si>
  <si>
    <t>1000026367</t>
  </si>
  <si>
    <t>COPERNICUS SPACE COMPONENTS - COMPETITIVE FRAME CONTRACTS - LONG TERM ARCHIVE SERVICE FOR COPERNICUS</t>
  </si>
  <si>
    <t>1-10285</t>
  </si>
  <si>
    <t>1000028342</t>
  </si>
  <si>
    <t>ARTES 4.0 TECHNOLOGIES AND PRODUCTS FOR CG, SCYLIGHT, 4S AND 5G - CALL FOR PROPOSALS</t>
  </si>
  <si>
    <t>E/0534-04A - 4S-Other Act. Prod&amp;T; E/0534-05A - OP-Other Act. Prod.; E/0534-03A - 5G-Other Act. Prod&amp;T; E/0534-02C - CC-ATLAS 4.0.1; E/0534-01E - Core Competitiveness; E/0534-01F - CC-C&amp;G 4.0.1</t>
  </si>
  <si>
    <t>AT+NO+CH+CA+SE+RO+PT+PL+NL+LU+IT+IE+HU+GB+FR+FI+ES+GR+DK+DE+CZ+BE+LT+EE</t>
  </si>
  <si>
    <t>1-10314</t>
  </si>
  <si>
    <t>1000028736</t>
  </si>
  <si>
    <t>BASS AO: SPACE IN RESPONSE TO COVID-19 OUTBREAK</t>
  </si>
  <si>
    <t>1-10298</t>
  </si>
  <si>
    <t>1000028655</t>
  </si>
  <si>
    <t>SSA P3-SWE-XXXVIII ENERGETIC PARTICLE FORECASTING IN HELIOSPHERE</t>
  </si>
  <si>
    <t>E/0716-01 - SSA P3 Space Weather</t>
  </si>
  <si>
    <t>Rolf Densing</t>
  </si>
  <si>
    <t>AT+CZ+DK+ES+FI+GB+PL+PT+RO+SE+CH+NO</t>
  </si>
  <si>
    <t>1-10278</t>
  </si>
  <si>
    <t>1000028659</t>
  </si>
  <si>
    <t>OPEN CALL FOR PROPOSALS FOR COMMERCIAL SPACE TRANSPORTATION SERVICES AND SUPPORT (C-STS) PROGRAMME ELEMENT 1</t>
  </si>
  <si>
    <t>E/0201-01 - C-STS Element 1</t>
  </si>
  <si>
    <t>Jean-Luc Verdin</t>
  </si>
  <si>
    <t>DE+GB+IT+PT+RO+SE+NO+CH</t>
  </si>
  <si>
    <t>1-10180</t>
  </si>
  <si>
    <t>1000028204</t>
  </si>
  <si>
    <t>COPERNICUS SPACE COMPONENTS - COMPETITIVE FRAME CONTRACTS - ESA GROUND SEGMENT OPERATIONS FRAMEWORK PRODUCTION SERVICE</t>
  </si>
  <si>
    <t>1-10228</t>
  </si>
  <si>
    <t>1000027979</t>
  </si>
  <si>
    <t>CALL FOR PROPOSALS ARTES 4.0 BUSINESS APPLICATIONS SPACE4RAIL</t>
  </si>
  <si>
    <t>1-10168</t>
  </si>
  <si>
    <t>1000028070</t>
  </si>
  <si>
    <t>ALTERNATE INDUSTRIAL OMBUDSMAN SUPPORT (21ST MARCH 2020 TO 31ST DECEMBER 2021)</t>
  </si>
  <si>
    <t>Directorate of Ind., Proc.  Legal Serv.</t>
  </si>
  <si>
    <t>CFO-CL</t>
  </si>
  <si>
    <t>Karl Eisermann</t>
  </si>
  <si>
    <t>AT+CA+SE+RO+PT+PL+NL+LU+IT+IE+CH+HU+FR+FI+ES+GR+EE+DK+DE+CZ+BE+GB+NO</t>
  </si>
  <si>
    <t>1-10094</t>
  </si>
  <si>
    <t>1000027292</t>
  </si>
  <si>
    <t>SSA P3-SWE-XLIX / P3-SWE-XL ENHANCED IONOSPHERE MODELS FOR EVENT ANALYSIS INCLUDING IONOSPHERIC SCINTILLATION PRODUCTS FOR ARCTIC</t>
  </si>
  <si>
    <t>AT+CH+SE+RO+PT+PL+NL+LU+HU+GB+FR+FI+ES+GR+DK+DE+CZ+BE+NO</t>
  </si>
  <si>
    <t>1-10146</t>
  </si>
  <si>
    <t>1000027790</t>
  </si>
  <si>
    <t>ARTES CC - ADVANCED TECHNOLOGY - WORKPLAN 2020 - EMITS / WEBSITE</t>
  </si>
  <si>
    <t>1-10132</t>
  </si>
  <si>
    <t>1000027588</t>
  </si>
  <si>
    <t>ADAPTION OF EXISTING LARGE ENGINES TO SUPPORT FUTURE EXPLORATION ACTIVITIES</t>
  </si>
  <si>
    <t>3-G-1.1-d Pumps
1-G-3 Cryogenic liquid engines
1-G-4 Hydrocarbon liquid engines
3-G-1-a Propellants
3-G-1-b Propulsion System</t>
  </si>
  <si>
    <t>1-10108</t>
  </si>
  <si>
    <t>1000027439</t>
  </si>
  <si>
    <t>KICK-START THEMATIC CALL ENVIRONMENTAL CRIMES RE-ISSUE TO ALLOW FOLLOW ON SUB-THEMES (PREVIOUSLY OPEN UNDER 1000026743)</t>
  </si>
  <si>
    <t>gmenghin</t>
  </si>
  <si>
    <t>AT+NO+CH+SE+RO+PT+PL+NL+LU+IT+GB+FR+FI+GR+DK+DE+CZ+BE+IE</t>
  </si>
  <si>
    <t>1-9973</t>
  </si>
  <si>
    <t>1000026440</t>
  </si>
  <si>
    <t>OPEN STANDARD FOR INTER SATELLITE LINK - EXPRO+</t>
  </si>
  <si>
    <t>TEC-EST</t>
  </si>
  <si>
    <t>Franziska Erkelens</t>
  </si>
  <si>
    <t>6-A-V Telecom Security Techniques and Technologies
6-A-I Telecommunication Subsystem and Engineering Tools
6-A-II Telecommunication Signal Processing
6-A-III Telecommunication Networking Techniques
6-B-IV RF Metrology</t>
  </si>
  <si>
    <t>1-9884</t>
  </si>
  <si>
    <t>1000025984</t>
  </si>
  <si>
    <t>SSA P3-SST-XX - EISCAT-3D RADAR PROCESSING PRELIMINARY DESIGN</t>
  </si>
  <si>
    <t>E/0716-04 - SSA P3 Space Surveil</t>
  </si>
  <si>
    <t>AT+CZ+GR+FI+GB+PL+PT+RO+SE+CH+NO</t>
  </si>
  <si>
    <t>11-A-I Ground-based Radar Measurements of Debris and Meteoroids</t>
  </si>
  <si>
    <t>1-9674</t>
  </si>
  <si>
    <t>1000024961</t>
  </si>
  <si>
    <t>FAST SWITCHING FOR OPTICAL INTER-SATELLITE DATA TRANSMISSION AND RANGING FOR SATELLITE COMMUNICATION AND RADIO NAVIGATION SYSTEMS (SCYLIGHT SL.014)</t>
  </si>
  <si>
    <t>Tender Action Reissued</t>
  </si>
  <si>
    <t>CSC-TTS</t>
  </si>
  <si>
    <t>1-9849</t>
  </si>
  <si>
    <t>1000025511</t>
  </si>
  <si>
    <t>SUPPORT TO QUIC STANDARDISATION (ARTES FPE 1D.019)</t>
  </si>
  <si>
    <t>E/0501-01C - Future Preparation 7</t>
  </si>
  <si>
    <t>AT+NO+CH+CA+SE+RO+PT+PL+NL+LU+IT+GB+FR+FI+ES+GR+DK+DE+CZ+BE+IE</t>
  </si>
  <si>
    <t>6-A-III Telecommunication Networking Techniques
6-A-V Telecom Security Techniques and Technologies</t>
  </si>
  <si>
    <t>1-9786</t>
  </si>
  <si>
    <t>1000025398</t>
  </si>
  <si>
    <t>ANNOUNCEMENT OF OPPORTUNITIES FOR NAVISP ELEMENT 1 2019 WORKPLAN WITH 11 ACTIVITIES</t>
  </si>
  <si>
    <t>Giorgio Solari</t>
  </si>
  <si>
    <t>AT+BE+CZ+DE+DK+FI+FR+GB+NL+RO+CH+NO</t>
  </si>
  <si>
    <t>1-9776</t>
  </si>
  <si>
    <t>1000025248</t>
  </si>
  <si>
    <t>EXPRO+ NAVISP ELEMENT 1 (NAVISP-EL1-011): RESILIENT, TRUSTWORTHY, UBIQUITOUS TIME TRANSFER REISSUE</t>
  </si>
  <si>
    <t>1-9734</t>
  </si>
  <si>
    <t>1000025135</t>
  </si>
  <si>
    <t>ALTERNATE INDUSTRIAL OMBUDSMAN SUPPORT 2019-2021</t>
  </si>
  <si>
    <t>1-9731</t>
  </si>
  <si>
    <t>1000025127</t>
  </si>
  <si>
    <t>MULTI-DIMENSIONAL TWO-PHASE HEAT PIPE NETWORK ARTES AT 4D.061)</t>
  </si>
  <si>
    <t>21-E-III Thermal Analysis Methods</t>
  </si>
  <si>
    <t>2-O-5-a SW for Thermal design, analysis, simulation, etc.</t>
  </si>
  <si>
    <t>1-9617</t>
  </si>
  <si>
    <t>1000024376</t>
  </si>
  <si>
    <t>NAVISP-EL1-023: EARTH-MOON NAVIGATION / SYSTEM STUDY AND DEVELOPMENT OF A HIGHLY-SENSITIVE SPACEBORNE RECEIVER PROTOTYPE</t>
  </si>
  <si>
    <t>AT+BE+CZ+DE+DK+FI+FR+GB+RO+CH+NO</t>
  </si>
  <si>
    <t>2-A-3-a Radars, lidars, GNSS receivers
2-B-1-b Connectors</t>
  </si>
  <si>
    <t>1-9538</t>
  </si>
  <si>
    <t>1000023684</t>
  </si>
  <si>
    <t>HIGH ACCURACY TESTING OF INTERFEROMETRIC ANTENNA WITH LARGE BASELINE - EXPRO PLUS</t>
  </si>
  <si>
    <t>2-E-2-b Command Laws and Algorithms (See specific subsystem)</t>
  </si>
  <si>
    <t>1-9605</t>
  </si>
  <si>
    <t>1000024355</t>
  </si>
  <si>
    <t>HERTZ POSITIONER UPGRADE</t>
  </si>
  <si>
    <t>AT+NO+CH+CA+SI+SE+RO+PT+PL+NL+LU+IT+IE+HU+GB+FR+FI+ES+GR+EE+DK+DE+CZ+BE</t>
  </si>
  <si>
    <t>1-9529</t>
  </si>
  <si>
    <t>1000023437</t>
  </si>
  <si>
    <t>AUTHENTICATION OF GNSS SIGNALS BY RADIO SIGNAL FINGERPRINTING - EXPRO+</t>
  </si>
  <si>
    <t>1-9443</t>
  </si>
  <si>
    <t>1000023302</t>
  </si>
  <si>
    <t>ACOUSTIC PROPELLANT MANAGEMENT FOR FUEL TANKS OF SPACECRAFT AND LAUNCHER UPPER STAGES</t>
  </si>
  <si>
    <t>3-G-1.1-f Other
1-G-2/3/4.1-b Flow control and distribution devices (Pipes, Valves, Actuators, Filters, ...)</t>
  </si>
  <si>
    <t>1-9502</t>
  </si>
  <si>
    <t>1000022322</t>
  </si>
  <si>
    <t>EXPRO+ NAVISP ELEMENT 1 (NAVISP-EL1-019):ULTRA-LOW POWER DEVICE POSITIONING CONCEPTS</t>
  </si>
  <si>
    <t>1-9449</t>
  </si>
  <si>
    <t>1000023300</t>
  </si>
  <si>
    <t>EXPRO + NAVISP ELEMENT 1 (NAVISP-EL1-015): FEASIBILITY STUDY OF A SPACE-BASED RELATIVISTIC PNT SYSTEM</t>
  </si>
  <si>
    <t>AT+BE+CZ+DK+FI+GB+NL+RO+CH+NO</t>
  </si>
  <si>
    <t>1-9500</t>
  </si>
  <si>
    <t>1000023606</t>
  </si>
  <si>
    <t>LARGE DEPLOYABLE REFLECTOR FOR IOD PREPARATION</t>
  </si>
  <si>
    <t>TEC-MSS</t>
  </si>
  <si>
    <t>Julian Bernhard Santiago Prowald</t>
  </si>
  <si>
    <t>1-9437</t>
  </si>
  <si>
    <t>1000023298</t>
  </si>
  <si>
    <t>LARGE UNFURLABLE REFLECTOR SURFACE ASSEMBLY FOR KA-BAND APPLICATIONS (ARTES AT 5B.169) ( RE-ISSUE OF ITT 1-8909)</t>
  </si>
  <si>
    <t>CSC-TTP</t>
  </si>
  <si>
    <t>Nicole Rinaudo</t>
  </si>
  <si>
    <t>7-A-II Reflector and Lens Antennas</t>
  </si>
  <si>
    <t>2-L-1.1-b Antenna Towers and/or Reflectors</t>
  </si>
  <si>
    <t>1-9297</t>
  </si>
  <si>
    <t>1000022562</t>
  </si>
  <si>
    <t>POLAR MONITORING MISSION, ASSESSMENT AND CONSOLIDATION OF REQUIREMENTS AND ANALYSIS OF CAMPAIGN DATA (EXPRO+)</t>
  </si>
  <si>
    <t>EOP-PZ</t>
  </si>
  <si>
    <t>E/E104-E5 - Fut.Mis.Prep.</t>
  </si>
  <si>
    <t>Nadine Aouad</t>
  </si>
  <si>
    <t>AT+NO+CH+CA+SI+SE+RO+PT+PL+NL+LU+IT+GB+FR+FI+ES+GR+EE+DK+DE+CZ+BE+IE</t>
  </si>
  <si>
    <t>2-I-1-a Altimeters</t>
  </si>
  <si>
    <t>1-9127</t>
  </si>
  <si>
    <t>1000021471</t>
  </si>
  <si>
    <t>AUTONOMOUS TARGETS OF OPPORTUNITY FOR ASTRONOMY MISSIONS - T209-001EC</t>
  </si>
  <si>
    <t>OPS-OAX</t>
  </si>
  <si>
    <t>E/0901-01 - TRP</t>
  </si>
  <si>
    <t>1-9021</t>
  </si>
  <si>
    <t>1000020382</t>
  </si>
  <si>
    <t>EAC HEALTH, SAFETY ENVIRONMENTAL MANAGEMENT SERVICES</t>
  </si>
  <si>
    <t>Directorate of Internal Services</t>
  </si>
  <si>
    <t>HIF-ER</t>
  </si>
  <si>
    <t>Stefano Simonetti</t>
  </si>
  <si>
    <t>1-9039</t>
  </si>
  <si>
    <t>1000020471</t>
  </si>
  <si>
    <t>EXPRO NAVISP ELEMENT 1 - EL01-009: SPACE GNSS RECEIVER FOR IN-ORBIT DEMONSTRATION OF PRECISE POINT POSITIONING (PPP)</t>
  </si>
  <si>
    <t>Dir. Galileo Prog  Nav related activiti</t>
  </si>
  <si>
    <t>AT+BE+CZ+DK+FI+FR+GB+RO+CH+NO</t>
  </si>
  <si>
    <t>1-8866</t>
  </si>
  <si>
    <t>1000016482</t>
  </si>
  <si>
    <t>POWER PROCESSING UNIT SWITCH-ON STRATEGY AFTER SPACECRAFT SEPARATION (ARTES AT REF. 4F.099) EXPRO+</t>
  </si>
  <si>
    <t>E/0505-01B - ARTES 5 Sub-El. 5.1</t>
  </si>
  <si>
    <t>adean</t>
  </si>
  <si>
    <t>AT+NO+CH+CA+SE+RO+PT+NL+IT+LU+GB+FR+FI+ES+DK+DE+CZ+BE+IE</t>
  </si>
  <si>
    <t>4-B-II Ground and Space Effects Investigations
3-A-II Specific Power Supplies
19-B-I Electrostatic Propulsion Subsystems</t>
  </si>
  <si>
    <t>2-K-3.1-b Electric modules (Power Processing Unit, Power Supply and Control Unit, Actuator Drive Electron, Radio Frequency Generator, Electrical filter,...)</t>
  </si>
  <si>
    <t>ESA Contract Number</t>
  </si>
  <si>
    <t>ESA CO</t>
  </si>
  <si>
    <t>External Entity Code</t>
  </si>
  <si>
    <t>External Entity Name</t>
  </si>
  <si>
    <t>External Entity CO</t>
  </si>
  <si>
    <t>External Entity TO</t>
  </si>
  <si>
    <t>26.BAES.006</t>
  </si>
  <si>
    <t>Vigil – Umbilical SCOE</t>
  </si>
  <si>
    <t>E/0717-04 - S2P P1 C1 Vigil Miss</t>
  </si>
  <si>
    <t>4000144044</t>
  </si>
  <si>
    <t>Beatrice Weihert</t>
  </si>
  <si>
    <t>1000004092</t>
  </si>
  <si>
    <t>AIRBUS DEFENCE AND SPACE LIMITED</t>
  </si>
  <si>
    <t>Konstantina Kapnirou</t>
  </si>
  <si>
    <t>Ian Rathband</t>
  </si>
  <si>
    <t>AT+NO+CH+CA+SK+SE+RO+PT+PL+NL+LV+LU+IT+HU+GB+FR+FI+ES+GR+EE+DK+DE+CZ+BE+IE</t>
  </si>
  <si>
    <t>8-D System Verification and Assembly, Integration and Test (AIT)</t>
  </si>
  <si>
    <t>4-E-1-a Electrical Ground Support Equipment (EGSE) and Special Check Out Equipment (SCOE)</t>
  </si>
  <si>
    <t>26.BAES.007</t>
  </si>
  <si>
    <t>Vigil – Solar Array Power SCOE</t>
  </si>
  <si>
    <t>26.CSGT.013</t>
  </si>
  <si>
    <t>Technical Support Contracts for CSG</t>
  </si>
  <si>
    <t>1100382 - CSG 2020-2024</t>
  </si>
  <si>
    <t>4000130020</t>
  </si>
  <si>
    <t>1000005492</t>
  </si>
  <si>
    <t>CNES (HEADQUARTERS)PARIS DAUMESNIL</t>
  </si>
  <si>
    <t>Christelle De Laverny</t>
  </si>
  <si>
    <t>Amalia Dimopoulou</t>
  </si>
  <si>
    <t>1-A-8 Others</t>
  </si>
  <si>
    <t>26.CSGT.010</t>
  </si>
  <si>
    <t>Renewal of the Numerical computing means  of Ground safety Department.</t>
  </si>
  <si>
    <t>26.THIT.009</t>
  </si>
  <si>
    <t>ARGONAUT LDE – LDE/CPE SCOE Simulator</t>
  </si>
  <si>
    <t>E/0187-02L - Argonaut LDE E3P2</t>
  </si>
  <si>
    <t>4000145600</t>
  </si>
  <si>
    <t>1000003215</t>
  </si>
  <si>
    <t>THALES ALENIA SPACE ITALIA SPA</t>
  </si>
  <si>
    <t>Valentina RAGGI</t>
  </si>
  <si>
    <t>Antonio VIGNA</t>
  </si>
  <si>
    <t>BE+NO+CH+CA+SI+SE+RO+PT+PL+NL+LV+LU+IE+HU+GB+FR+FI+ES+EE+DK+DE+CZ+IT</t>
  </si>
  <si>
    <t>26.OHBB.012</t>
  </si>
  <si>
    <t>EnVision – Radiator Panel</t>
  </si>
  <si>
    <t>Change Closing Date</t>
  </si>
  <si>
    <t>E/0443-01 - EnVision Development</t>
  </si>
  <si>
    <t>4000146265</t>
  </si>
  <si>
    <t>Georgia Ekatomati</t>
  </si>
  <si>
    <t>1000005731</t>
  </si>
  <si>
    <t>OHB SYSTEM AG</t>
  </si>
  <si>
    <t>Maximilian Schleemilch</t>
  </si>
  <si>
    <t>Michela Cantisani</t>
  </si>
  <si>
    <t>AT+NO+CH+SI+SE+RO+PT+PL+NL+IT+IE+LU+GB+FR+FI+ES+EE+DK+DE+CZ+BE+HU+GR</t>
  </si>
  <si>
    <t>21-A-I Heat Pipes
21-D-III Radiators</t>
  </si>
  <si>
    <t>1-J-3 Heat pipes
2-O-2-b Radiators
3-K-2-b Radiators</t>
  </si>
  <si>
    <t>26.OHBB.019</t>
  </si>
  <si>
    <t>LISA-ITT-041 Thermal &amp; Contamination Protection System</t>
  </si>
  <si>
    <t>4000147154</t>
  </si>
  <si>
    <t>Prisca Muehlmann</t>
  </si>
  <si>
    <t>Simon Wittmann</t>
  </si>
  <si>
    <t>Chiara Famulari</t>
  </si>
  <si>
    <t>24-C Cleanliness and Sterilisation
21-D-I Coatings and Insulation</t>
  </si>
  <si>
    <t>2-I-3 Optical Instruments
2-O-2-a Coating and insulation</t>
  </si>
  <si>
    <t>26.OHBB.018</t>
  </si>
  <si>
    <t>ARGONAUT – E-Pump Switch Box (ESB)</t>
  </si>
  <si>
    <t>Tim Rosenbrock</t>
  </si>
  <si>
    <t>Nicola Travaglione</t>
  </si>
  <si>
    <t>BE+NO+CH+CA+SI+SE+RO+PT+PL+LV+LU+NL+IE+CZ+DE+IT+EE+ES+DK+FR+GB+HU+FI</t>
  </si>
  <si>
    <t>3-A-III Power Distribution
23-B-VI Power EEE Components</t>
  </si>
  <si>
    <t>2-J Power
2-B-1-m Switches (including mechanical, thermal)
1-A-3-b Power conditioning and distribution units
1-C-1-m Switches (including mechanical, thermal)</t>
  </si>
  <si>
    <t>26.CSGT.009</t>
  </si>
  <si>
    <t>Operational and technical management of meteorological services at the Guiana Space Center</t>
  </si>
  <si>
    <t>Maarten Adriaensen</t>
  </si>
  <si>
    <t>1-E-1-f Others</t>
  </si>
  <si>
    <t>26.THIT.008</t>
  </si>
  <si>
    <t>EnVision Spacecraft Independent Software Verification and Validation (ISVV)</t>
  </si>
  <si>
    <t>Simona SALVEMINI</t>
  </si>
  <si>
    <t>Gianprimo QUARCHIONI</t>
  </si>
  <si>
    <t>AT+NO+CH+SI+SE+RO+PT+PL+NL+LU+IE+HU+GB+FR+FI+ES+GR+EE+DK+DE+CZ+BE</t>
  </si>
  <si>
    <t>2-B Space Segment Software</t>
  </si>
  <si>
    <t>1-H Software</t>
  </si>
  <si>
    <t>26.OHBB.017</t>
  </si>
  <si>
    <t>ARGONAUT – S-Band Medium Gain Antenna Assembly  (S-MGAA)</t>
  </si>
  <si>
    <t>BE+NO+CH+CA+SI+SE+RO+PT+PL+NL+LU+IT+LV+HU+GB+FR+FI+ES+GR+EE+DK+DE+CZ+IE</t>
  </si>
  <si>
    <t>7-A Antennas</t>
  </si>
  <si>
    <t>1-A-5-a Antennas, transmitters, receivers, transponders
1-A-5 TT&amp;C
2-L-1 Antennas
2-L-2-a X-band, S-Band, Ka band,... / Near Earth application, Deep space application,.../ Platform vs Payload</t>
  </si>
  <si>
    <t>26.OHBB.016</t>
  </si>
  <si>
    <t>LISA-ITT-005 Mass Thermal Dummies</t>
  </si>
  <si>
    <t>26.OHBB.015</t>
  </si>
  <si>
    <t>LISA-ITT-070 CFRP Struts</t>
  </si>
  <si>
    <t>20-B High Stability and High-Precision Spacecraft Structures</t>
  </si>
  <si>
    <t>2-C-3-b Reinforcement Material: Carbon Fibres</t>
  </si>
  <si>
    <t>26.OHBB.014</t>
  </si>
  <si>
    <t>LISA-ITT-069 Payload Hoisting MGSE</t>
  </si>
  <si>
    <t>Melanie Bartz</t>
  </si>
  <si>
    <t>Daniel Bindel</t>
  </si>
  <si>
    <t>4-E-1-b Mechanical Ground Support Equipment (MGSE) (Containers, stands, handling equipment, mechanical integration tools, protection devices)</t>
  </si>
  <si>
    <t>26.OHBB.013</t>
  </si>
  <si>
    <t>LISA-ITT-067 LCA Integration MGSE</t>
  </si>
  <si>
    <t>26.CSGT.008</t>
  </si>
  <si>
    <t>Fuel storage renovation Salvation island</t>
  </si>
  <si>
    <t>26.CSGT.007</t>
  </si>
  <si>
    <t>Retrofit of the fuel‑storage areas of the CSG power plants.</t>
  </si>
  <si>
    <t>AT+NO+CH+SE+RO+PT+PL+NL+LU+IT+IE+HU+GB+FR+FI+ES+GR+EE+DK+DE+CZ+BE+SI</t>
  </si>
  <si>
    <t>1-A-3.1-c Other</t>
  </si>
  <si>
    <t>26.CSGT.004</t>
  </si>
  <si>
    <t>Republication : Borne FASO 2.0 - work order (DIGIT-A3-)</t>
  </si>
  <si>
    <t>15-D Control Electronics Technologies</t>
  </si>
  <si>
    <t>2-M System  Engineering Software</t>
  </si>
  <si>
    <t>26.CSGT.006</t>
  </si>
  <si>
    <t>Retrofit of CT &amp; ELA service stations</t>
  </si>
  <si>
    <t>26.CSGT.005</t>
  </si>
  <si>
    <t>Refurbishment of the JUPITER VIP lounge</t>
  </si>
  <si>
    <t>Patrice Maurette</t>
  </si>
  <si>
    <t>26.THIT.002</t>
  </si>
  <si>
    <t>EnVision Spacecraft System Support for TM/TC Data base preparation</t>
  </si>
  <si>
    <t>Daniele LOMBARDINI</t>
  </si>
  <si>
    <t>9 Mission Operation and Ground Data Systems
2-D-I Ground Data Archiving Subsystems</t>
  </si>
  <si>
    <t>4-A-2-d Operational Support (POD, GNSS, DDOR,...)
1-A-2 Data systems and I/F</t>
  </si>
  <si>
    <t>25.CSGT.040</t>
  </si>
  <si>
    <t>Fusée Sonde site : replacement of cooling production system</t>
  </si>
  <si>
    <t>Françoise HOSIFAT</t>
  </si>
  <si>
    <t>26.CSGT.003</t>
  </si>
  <si>
    <t>Recommissioning of the S3A Facility</t>
  </si>
  <si>
    <t>BE+NO+CH+AU+SE+RO+PT+PL+NL+LU+IT+IE+HU+GB+FR+FI+ES+GR+EE+DK+DE+CZ+SI</t>
  </si>
  <si>
    <t>26.CSGT.002</t>
  </si>
  <si>
    <t>Expansion of the EPCU storage facility</t>
  </si>
  <si>
    <t>26.CSGT.001</t>
  </si>
  <si>
    <t>Scapesuit replacement for loading opération</t>
  </si>
  <si>
    <t>AT+NO+CH+SI+SE+RO+PT+PL+NL+LU+IT+IE+HU+GB+FR+FI+ES+GR+EE+DK+CZ+BE+DE</t>
  </si>
  <si>
    <t>25.CSGT.041</t>
  </si>
  <si>
    <t>Upgrade of the S3B air conditionning system</t>
  </si>
  <si>
    <t>25.CSGT.042</t>
  </si>
  <si>
    <t>Upgrading S1A air conditionning system</t>
  </si>
  <si>
    <t>25.CSGT.043</t>
  </si>
  <si>
    <t>Rehabilitation of S5 maintenance workshop</t>
  </si>
  <si>
    <t>Estelle Combes</t>
  </si>
  <si>
    <t>25.CSGT.044</t>
  </si>
  <si>
    <t>Vega C launcher Full Scale model</t>
  </si>
  <si>
    <t>25.CSGT.039</t>
  </si>
  <si>
    <t>Construction of shelters for mobile refrigeration units</t>
  </si>
  <si>
    <t>25.THIT.029</t>
  </si>
  <si>
    <t>ESPRIT WIT ECLSS Air Check Valve (ACV)</t>
  </si>
  <si>
    <t>E/0171-03D - ESPRIT E3P Per.3</t>
  </si>
  <si>
    <t>4000131055</t>
  </si>
  <si>
    <t>Simona RAFFALDI</t>
  </si>
  <si>
    <t>Roberto MARRA</t>
  </si>
  <si>
    <t>AT+NO+CH+SI+SE+RO+PT+PL+NL+LV+LU+IT+IE+HU+GB+FR+FI+ES+GR+EE+DK+DE+CZ+BE</t>
  </si>
  <si>
    <t>22-A Environmental Control &amp; Life Support (ECLS)</t>
  </si>
  <si>
    <t>3-C Environment and Crew Life Support (ECLS)</t>
  </si>
  <si>
    <t>25.SASB.002</t>
  </si>
  <si>
    <t>Technology de-risking of Lunar Surface network Hub (LSNH)</t>
  </si>
  <si>
    <t>4000146965</t>
  </si>
  <si>
    <t>1000007175</t>
  </si>
  <si>
    <t>SPACE APPLICATIONS SERV. S.A./N.V.</t>
  </si>
  <si>
    <t>Hemanth Madakashira</t>
  </si>
  <si>
    <t>Nicolas Huot</t>
  </si>
  <si>
    <t>AT+NO+CH+CA+SI+SE+RO+PL+NL+LU+IT+IE+LV+GB+BE+HU+DE+DK+EE+CZ+ES+FI+FR+GR</t>
  </si>
  <si>
    <t>6-D-II Telecommunication Payloads
6-A-III Telecommunication Networking Techniques
6-A-IV Telecommunication Equipment
12-B-I Advanced Ground Communication Networking Concepts</t>
  </si>
  <si>
    <t>2-L RF / Microwave Communication (Platform and Payloads)
2-G-1.1 Optical Comm. - BB
2-L-5-a SW for  RF Comm. design, analysis, simulation, etc.
3-E-1.1-a Processors and controllers (communication processor, data processing,...)</t>
  </si>
  <si>
    <t>25.SASB.001</t>
  </si>
  <si>
    <t>Solar Array Deployment System - SADS</t>
  </si>
  <si>
    <t>15 Mechanisms
3-B Power Generation Technologies</t>
  </si>
  <si>
    <t>1-E Mechanisms
2-J-1 Generation: Solar Photovoltaic</t>
  </si>
  <si>
    <t>25.ALEU.023</t>
  </si>
  <si>
    <t>Thruster Orientation Mechanism (TOM)</t>
  </si>
  <si>
    <t>1000014663</t>
  </si>
  <si>
    <t>THALES ALENIA SPACE UK LIMITED</t>
  </si>
  <si>
    <t>Aurelie Jacquet</t>
  </si>
  <si>
    <t>Jeremie Dautriche</t>
  </si>
  <si>
    <t>19 Propulsion</t>
  </si>
  <si>
    <t>1-E Mechanisms</t>
  </si>
  <si>
    <t>25.CSGT.038</t>
  </si>
  <si>
    <t>Rehabilitation of the office area at S3F</t>
  </si>
  <si>
    <t>25.THIT.031</t>
  </si>
  <si>
    <t>ARGONAUT LDE – Life Cycle Analysis [LCA]</t>
  </si>
  <si>
    <t>BE+NO+CH+CA+SI+SE+RO+PT+PL+NL+LV+IT+LU+HU+GB+FR+FI+ES+GR+EE+DK+DE+CZ+IE</t>
  </si>
  <si>
    <t>8 System Design &amp; Verification</t>
  </si>
  <si>
    <t>2-M-4-e Other
2-M-4 System Modelling &amp; Simulation</t>
  </si>
  <si>
    <t>25.CSGT.036</t>
  </si>
  <si>
    <t>Renovation and compliance of Salvation Islands fuel storage</t>
  </si>
  <si>
    <t>25.CSGT.035</t>
  </si>
  <si>
    <t>S3 zone air network segregation</t>
  </si>
  <si>
    <t>25.CSGT.034</t>
  </si>
  <si>
    <t>Improvement of S3B facilities</t>
  </si>
  <si>
    <t>25.CSGT.033</t>
  </si>
  <si>
    <t>Trucks mounted crane</t>
  </si>
  <si>
    <t>25.CSGT.032</t>
  </si>
  <si>
    <t>30 meters Truck-Mounted Aerial Platform</t>
  </si>
  <si>
    <t>25.CSGT.031</t>
  </si>
  <si>
    <t>Tow Truck</t>
  </si>
  <si>
    <t>25.CSGT.027</t>
  </si>
  <si>
    <t>HVAC technical support – Site works supervision</t>
  </si>
  <si>
    <t>2-I-4 Other Instruments</t>
  </si>
  <si>
    <t>25.BAES.009</t>
  </si>
  <si>
    <t>TRUTHS PHASE AdvC/C/D - Invitation to tender: Payload Monitoring &amp; Control System (PMCS)</t>
  </si>
  <si>
    <t>E/E210-01 - E/E210-01-EWATCH-TRUTHS</t>
  </si>
  <si>
    <t>4000142931</t>
  </si>
  <si>
    <t>Vasileios Angelopoulos</t>
  </si>
  <si>
    <t>Fatima Haggan</t>
  </si>
  <si>
    <t>Livio Vicinanza</t>
  </si>
  <si>
    <t>AT+NO+CH+SE+RO+PT+PL+NL+LU+IE+IT+GB+FR+FI+ES+EE+DK+DE+CZ+BE+HU</t>
  </si>
  <si>
    <t>23 Electrical, Electronic and Electro-mechanical (EEE) Components and Quality
1-A-III Software Technologies for Payload Data Processing</t>
  </si>
  <si>
    <t>1-A-3 Power Storage, Conditioning and  and Distribution - Equipment
2-K-3.1-b Electric modules (Power Processing Unit, Power Supply and Control Unit, Actuator Drive Electron, Radio Frequency Generator, Electrical filter,...)
3-I Software</t>
  </si>
  <si>
    <t>25.CSGT.026</t>
  </si>
  <si>
    <t>Automation engineer technical support for building monitoring &amp; control</t>
  </si>
  <si>
    <t>25.CSGT.025</t>
  </si>
  <si>
    <t>Heavy firefighting robot</t>
  </si>
  <si>
    <t>25.THIT.022</t>
  </si>
  <si>
    <t>ESPRIT WIT Launch Vehicle Adapter (LVA)</t>
  </si>
  <si>
    <t>20 Structures</t>
  </si>
  <si>
    <t>1-I Structures</t>
  </si>
  <si>
    <t>25.THIT.017</t>
  </si>
  <si>
    <t>ARGONAUT LDE – Quick passivation system design</t>
  </si>
  <si>
    <t>BE+NO+CH+CA+SI+SE+RO+PT+PL+NL+LV+LU+IT+IE+HU+GB+FR+FI+ES+GR+EE+DK+DE+CZ</t>
  </si>
  <si>
    <t>8-C System Analysis and Design</t>
  </si>
  <si>
    <t>2-M-4 System Modelling &amp; Simulation</t>
  </si>
  <si>
    <t>25.CSGT.023</t>
  </si>
  <si>
    <t>Replacement of CSG telemetry antennas 2026 to 2031</t>
  </si>
  <si>
    <t>No Range</t>
  </si>
  <si>
    <t>25.CSGT.022</t>
  </si>
  <si>
    <t>Bermuda station evolution toward permanent configuration - power supply equipment</t>
  </si>
  <si>
    <t>AT+NO+CH+SI+RO+PT+PL+NL+LU+IT+IE+HU+GB+FR+FI+ES+GR+EE+DK+DE+CZ+BE+SE</t>
  </si>
  <si>
    <t>12-A-IV TT&amp;C, Radar and Optical Signal &amp; Data Processing</t>
  </si>
  <si>
    <t>25.CSGT.020</t>
  </si>
  <si>
    <t>D4-CROCO Muxpounder</t>
  </si>
  <si>
    <t>12-B Ground Communications Networks</t>
  </si>
  <si>
    <t>4-C Ground Segment Network (or Ground Comm. sub-net)</t>
  </si>
  <si>
    <t>25.CSGT.021</t>
  </si>
  <si>
    <t>Full scale Ariane 6 model</t>
  </si>
  <si>
    <t>25.CSGT.019</t>
  </si>
  <si>
    <t>Hook lift fire truck</t>
  </si>
  <si>
    <t>AT+NO+CH+SI+SE+RO+PL+NL+LU+IT+IE+HU+GB+FR+FI+ES+GR+EE+DK+DE+CZ+BE+PT</t>
  </si>
  <si>
    <t>25.CSGT.015</t>
  </si>
  <si>
    <t>5To forklifts Suitable Explosive atmospheres</t>
  </si>
  <si>
    <t>25.CSGT.018</t>
  </si>
  <si>
    <t>Studying the environmental impact of launchers Ariane 6, VEGA C and micro-launchers at the Centre Spatial Guyanais</t>
  </si>
  <si>
    <t>25.CSGT.017</t>
  </si>
  <si>
    <t>Ensure the deployment and updating of the ISO14001 EMS in order to maintain its certification</t>
  </si>
  <si>
    <t>25.CSGT.013</t>
  </si>
  <si>
    <t>Photovoltaic canopies on the main visitor parking of CSG</t>
  </si>
  <si>
    <t>3 Space Systems Electrical Power</t>
  </si>
  <si>
    <t>25.CSGT.012</t>
  </si>
  <si>
    <t>Deployement of photovoltaic canopies on several parking lot inside de administrative area of the Technical Center of CSG</t>
  </si>
  <si>
    <t>25.CSGT.011</t>
  </si>
  <si>
    <t>Project management support for the “Supervisor Energy Management System”, “Battery Energy Storage System”, “Adaptation of HTA networks” and “Control room” work packages</t>
  </si>
  <si>
    <t>25.CSGT.008</t>
  </si>
  <si>
    <t>Digitalization of operational bypass file</t>
  </si>
  <si>
    <t>9-B-II Automation, Autonomy and Mission Planning Concepts</t>
  </si>
  <si>
    <t>2-E-1 Operating Systems</t>
  </si>
  <si>
    <t>25.CSGT.009</t>
  </si>
  <si>
    <t>Services provider tool for spacecraft campaign</t>
  </si>
  <si>
    <t>AT+NO+CH+SI+SE+RO+PT+PL+NL+LU+IT+IE+HU+GB+FI+ES+GR+EE+DK+DE+CZ+BE+FR</t>
  </si>
  <si>
    <t>25.CSGT.001</t>
  </si>
  <si>
    <t>Upgrading the air-conditioning systems in the truck workshop at the Guiana Space Center</t>
  </si>
  <si>
    <t>25.CSGT.002</t>
  </si>
  <si>
    <t>Upgrading of air conditioning systems at the Montabo site and migration to ST2</t>
  </si>
  <si>
    <t>25.CSGT.003</t>
  </si>
  <si>
    <t>Air-conditioning system upgrade - Jupiter 1 building</t>
  </si>
  <si>
    <t>25.CSGT.004</t>
  </si>
  <si>
    <t>Supply of two 800 kW chillers for EPCU S1</t>
  </si>
  <si>
    <t>25.CSGT.006</t>
  </si>
  <si>
    <t>Payload facilities evolutions at CSG - Project management support</t>
  </si>
  <si>
    <t>25.CSGT.007</t>
  </si>
  <si>
    <t>Billing and Energy Management Software Solution</t>
  </si>
  <si>
    <t>24.CSGT.022</t>
  </si>
  <si>
    <t>5G data Network ( D11 ) - NETWORK INFRASTRUCTURE DESIGN &amp; DEPLOYMENT</t>
  </si>
  <si>
    <t>Françoise MAUREL</t>
  </si>
  <si>
    <t>24.CSGT.021</t>
  </si>
  <si>
    <t>CAIMAN Project</t>
  </si>
  <si>
    <t>Sylvain Raynal</t>
  </si>
  <si>
    <t>Marielle Caranana</t>
  </si>
  <si>
    <t>24.BAES.024</t>
  </si>
  <si>
    <t>Vigil - Simulator Front End (SimFE)</t>
  </si>
  <si>
    <t>E/0718-04 - S2P P2 C1 Vigil Mission</t>
  </si>
  <si>
    <t>Etienne Trapp</t>
  </si>
  <si>
    <t>AT+NO+CH+SE+RO+PT+PL+LU+HU+GB+FR+FI+CZ+BE+IT+DK</t>
  </si>
  <si>
    <t>2 Space System Software
8-C-I System Design and Simulation</t>
  </si>
  <si>
    <t>24.CSGT.020</t>
  </si>
  <si>
    <t>Renewal of ship charter for missions requiring the Naval Station (SNA)</t>
  </si>
  <si>
    <t>&lt;50 KEURO</t>
  </si>
  <si>
    <t>1-A-5 TT&amp;C</t>
  </si>
  <si>
    <t>24.ALEU.003</t>
  </si>
  <si>
    <t>Propellant Tank</t>
  </si>
  <si>
    <t>Colin Manley</t>
  </si>
  <si>
    <t>Steve Morton</t>
  </si>
  <si>
    <t>AT+NO+CH+CA+SI+SE+RO+PT+PL+NL+LV+LU+IT+IE+HU+GB+FR+FI+ES+EE+DK+DE+CZ+BE</t>
  </si>
  <si>
    <t>1-I-3 Propellant tanks</t>
  </si>
  <si>
    <t>24.CSGT.019</t>
  </si>
  <si>
    <t>Electrical control room</t>
  </si>
  <si>
    <t>1-C-1-r Other</t>
  </si>
  <si>
    <t>24.BAES.022</t>
  </si>
  <si>
    <t>TRUTHS PHASE B2 - Invitation to tender: OPTICS SLIT</t>
  </si>
  <si>
    <t>Brean Jenkins</t>
  </si>
  <si>
    <t>2-I-3 Optical Instruments</t>
  </si>
  <si>
    <t>24.CSGT.016</t>
  </si>
  <si>
    <t>HTA network upgrading</t>
  </si>
  <si>
    <t>24.CSGT.017</t>
  </si>
  <si>
    <t>Battery Energy Storage System</t>
  </si>
  <si>
    <t>24.CSGT.018</t>
  </si>
  <si>
    <t>SMART-GRID Scheduler</t>
  </si>
  <si>
    <t>24.CSGT.015</t>
  </si>
  <si>
    <t>DIGIT-S1-Support for Business analysis and specifications</t>
  </si>
  <si>
    <t>24.CSGT.013</t>
  </si>
  <si>
    <t>Renewal of maintenance and operation of the ASCENSION station (ASCENSION ISLAND)</t>
  </si>
  <si>
    <t>23.CSGT.044</t>
  </si>
  <si>
    <t>Construction of a awning adjacent to the S5C Transit Hall</t>
  </si>
  <si>
    <t>24.CSGT.012</t>
  </si>
  <si>
    <t>Towards Flexible Payload Processing Facilities at the European Spaceport</t>
  </si>
  <si>
    <t>24.BAES.010</t>
  </si>
  <si>
    <t>TRUTHS PHASE B2 - OPTICS SLIT</t>
  </si>
  <si>
    <t>CZ+ES+GB+RO+CH</t>
  </si>
  <si>
    <t>24.BAES.008</t>
  </si>
  <si>
    <t>TRUTHS PHASE B2 - OPTICS ARC (Anti reflective coating)</t>
  </si>
  <si>
    <t>CZ+GR+ES+GB+RO+CH</t>
  </si>
  <si>
    <t>24-B-II Coating</t>
  </si>
  <si>
    <t>24.CSGT.002</t>
  </si>
  <si>
    <t>S3B cloakrooms upgrades</t>
  </si>
  <si>
    <t>24.CSGT.001</t>
  </si>
  <si>
    <t>Modification of the EPCU S1A airlock</t>
  </si>
  <si>
    <t>24.CSGT.003</t>
  </si>
  <si>
    <t>Creation of a cloakroom and equipment airlock in the S5C air-conditioned storage room</t>
  </si>
  <si>
    <t>24.CSGT.004</t>
  </si>
  <si>
    <t>Replacement of chilled and hot water networks at the Technical Center</t>
  </si>
  <si>
    <t>24.CSGT.005</t>
  </si>
  <si>
    <t>Jupiter 2 : air conditioning upgrade</t>
  </si>
  <si>
    <t>24.CSGT.006</t>
  </si>
  <si>
    <t>Pluton : air conditioning upgrade</t>
  </si>
  <si>
    <t>24.CSGT.007</t>
  </si>
  <si>
    <t>Replacement of Galliot fresh air box and hydraulic upgrade</t>
  </si>
  <si>
    <t>24.CSGT.008</t>
  </si>
  <si>
    <t>ATLAS : air conditioning upgrade</t>
  </si>
  <si>
    <t>24.CSGT.009</t>
  </si>
  <si>
    <t>S3C Air conditioning upgrade</t>
  </si>
  <si>
    <t>BE+NO+CH+AU+SE+RO+PT+PL+NL+LU+IT+IE+HU+GB+FR+FI+ES+GR+EE+DK+DE+CZ</t>
  </si>
  <si>
    <t>24.CSGT.010</t>
  </si>
  <si>
    <t>Manufacture and supply of two 400kW mobile chillers</t>
  </si>
  <si>
    <t>24.CSGT.011</t>
  </si>
  <si>
    <t>Refurbishment and improvement of the S5E location</t>
  </si>
  <si>
    <t>23.CSGT.048</t>
  </si>
  <si>
    <t>DIGIT - C7 - geographic information system (GIS)</t>
  </si>
  <si>
    <t>23.CSGT.047</t>
  </si>
  <si>
    <t>Electric vehicle charging stations</t>
  </si>
  <si>
    <t>23.RHES.006</t>
  </si>
  <si>
    <t>EO Network of Resources 2023-2028 - Best Practices ITT to procure services from resource and platform tier providers</t>
  </si>
  <si>
    <t>4000143194</t>
  </si>
  <si>
    <t>1000027064</t>
  </si>
  <si>
    <t>Starion Italia S.p.A.</t>
  </si>
  <si>
    <t>Antonio Romeo</t>
  </si>
  <si>
    <t>Francesco Barchetta</t>
  </si>
  <si>
    <t>23.CSGT.045</t>
  </si>
  <si>
    <t>Emergency and Victim Assistance Vehicle</t>
  </si>
  <si>
    <t>23.CSGT.046</t>
  </si>
  <si>
    <t>Automatic Number-Plate Recognition (E9)</t>
  </si>
  <si>
    <t>23.CSGT.042</t>
  </si>
  <si>
    <t>Renewal of Infrared cameras for rocket launch imaging</t>
  </si>
  <si>
    <t>Laurent TABARY</t>
  </si>
  <si>
    <t>16-C-II Cameras, Illumination Devices, Displays</t>
  </si>
  <si>
    <t>23.CSGT.003</t>
  </si>
  <si>
    <t>Replace the video wall of its Safety Coordination Office (BCS), of its Crisis Room and its Security PC</t>
  </si>
  <si>
    <t>9-B Mission Operations</t>
  </si>
  <si>
    <t>4 Ground Segment</t>
  </si>
  <si>
    <t>23.CSGT.041</t>
  </si>
  <si>
    <t>23.CSGT.040</t>
  </si>
  <si>
    <t>Temperature controlled truck equipped with a column tailgate</t>
  </si>
  <si>
    <t>AT+NO+CH+SE+RO+PT+PL+NL+LU+IT+IE+GB+FR+ES+GR+EE+DK+DE+CZ+BE+HU+FI</t>
  </si>
  <si>
    <t>23.BAES.005</t>
  </si>
  <si>
    <t>ExoMars - Rosalind Franklin Mission (EXM-RFM): Invitation to Tender for Isolation Valves</t>
  </si>
  <si>
    <t>E/0199-03R - EXM/RFM E3P3</t>
  </si>
  <si>
    <t>4200021436</t>
  </si>
  <si>
    <t>Pablo Arrabal</t>
  </si>
  <si>
    <t>Joe Kleanthous</t>
  </si>
  <si>
    <t>Michael Gledhill</t>
  </si>
  <si>
    <t>AT+NO+CH+CA+SI+SE+RO+PT+PL+NL+LV+LU+IT+HU+GB+FR+FI+ES+GR+EE+DK+DE+CZ+BE+IE+US</t>
  </si>
  <si>
    <t>2-K-3.1-a Flow control and distribution devices (Fuel decent valves, pyro-valves, high and low pressure transducers, tubing, brackets,...)
1-G Propulsion</t>
  </si>
  <si>
    <t>23.CSGT.007</t>
  </si>
  <si>
    <t>Automation of MultiSensor Turret (TMS) ( B11 )</t>
  </si>
  <si>
    <t>Xavier Esquiro</t>
  </si>
  <si>
    <t>9-C-III Human–Computer Interfaces and Technologies</t>
  </si>
  <si>
    <t>4-A-1 Control Centre general equipment</t>
  </si>
  <si>
    <t>23.CSGT.008</t>
  </si>
  <si>
    <t>Replacement of Mutualized data network ( D4 )</t>
  </si>
  <si>
    <t>23.CSGT.039</t>
  </si>
  <si>
    <t>Drone fleet for CSG Protection and Security (Pre-launch sweep drone – E8) (Doubt removal drone – E6) (Multi-missions drone – C13) (Tethered drone)</t>
  </si>
  <si>
    <t>23.CSGT.038</t>
  </si>
  <si>
    <t>Tactical Panel – Crisis GIS (E3)</t>
  </si>
  <si>
    <t>23.CSGT.037</t>
  </si>
  <si>
    <t>Water tank truck</t>
  </si>
  <si>
    <t>23.CSGT.036</t>
  </si>
  <si>
    <t>Water-foam-powder firefighting vehicle</t>
  </si>
  <si>
    <t>3-K-4 Other</t>
  </si>
  <si>
    <t>23.CSGT.035</t>
  </si>
  <si>
    <t>Renovation of EPCU S5 resin floors</t>
  </si>
  <si>
    <t>23.CSGT.034</t>
  </si>
  <si>
    <t>23.CSGT.025</t>
  </si>
  <si>
    <t>Introducing Connected operator</t>
  </si>
  <si>
    <t>22.THIT.019</t>
  </si>
  <si>
    <t>I-HAB –  External Work Package for AIT Activities</t>
  </si>
  <si>
    <t>E/0173-01-D-01 - I-HAB</t>
  </si>
  <si>
    <t>4000130273</t>
  </si>
  <si>
    <t>Soisick Hamon</t>
  </si>
  <si>
    <t>Salvatore RAFFA</t>
  </si>
  <si>
    <t>24-H-III Verification of Electronic Assemblies</t>
  </si>
  <si>
    <t>4-E-2 General Support
4-E-1 Assembly Integration and Test</t>
  </si>
  <si>
    <t>23.CSGT.031</t>
  </si>
  <si>
    <t>Re-publication : Centre des Opérations Infrastructure - Macro lot 3 Energie , Climatisation</t>
  </si>
  <si>
    <t>3-C Energy Storage Technologies</t>
  </si>
  <si>
    <t>23.CSGT.032</t>
  </si>
  <si>
    <t>Re-publication : Centre des Opérations Infrastructure - Macro lot 4 CFS, SP, Liaisons terrains</t>
  </si>
  <si>
    <t>4-C-a Interface Equipment (NDIU),...</t>
  </si>
  <si>
    <t>23.CSGT.033</t>
  </si>
  <si>
    <t>RE-PUBLICATION : CENTRE DES OPÉRATIONS INFRASTRUCTURE - MACRO LOT 2 GROS ŒUVRE, CLOS COUVERT, SECOND ŒUVRE</t>
  </si>
  <si>
    <t>23.CISI.003</t>
  </si>
  <si>
    <t>CSC Data Processors Re-engineering - Level-1 and Level-2 Sentinel-3 SRAL and MWR Processors</t>
  </si>
  <si>
    <t>4000135703</t>
  </si>
  <si>
    <t>1000005349</t>
  </si>
  <si>
    <t>CS GROUP - France</t>
  </si>
  <si>
    <t>Vincent MURON</t>
  </si>
  <si>
    <t>Carine QUANG</t>
  </si>
  <si>
    <t>AT+NO+SK+SI+SE+RO+PT+PL+NL+MT+LV+LU+LT+IT+IE+HU+HR+GB+FR+FI+ES+EE+DK+DE+CZ+CY+BG+BE</t>
  </si>
  <si>
    <t>1-A Payload Data Processing</t>
  </si>
  <si>
    <t>23.CSGT.029</t>
  </si>
  <si>
    <t>Renouvellement du Système de Détection de la Foudre (THOR)</t>
  </si>
  <si>
    <t>4-A-2-d Operational Support (POD, GNSS, DDOR,...)</t>
  </si>
  <si>
    <t>23.CSGT.026</t>
  </si>
  <si>
    <t>Radôme station télémesure des Bermudes</t>
  </si>
  <si>
    <t>12 Ground Station Systems and Networks</t>
  </si>
  <si>
    <t>23.CSGT.006</t>
  </si>
  <si>
    <t>Study for BIM-GEM set up at CSG ( C17 )</t>
  </si>
  <si>
    <t>Anthony BELLION</t>
  </si>
  <si>
    <t>8-A-I Specification Methods and Tools</t>
  </si>
  <si>
    <t>23.CSGT.018</t>
  </si>
  <si>
    <t>Nitrogen and helium fluid networks modernization in Payload Facilities (EPCU)</t>
  </si>
  <si>
    <t>Thierry LABAT</t>
  </si>
  <si>
    <t>4-E-1 Assembly Integration and Test</t>
  </si>
  <si>
    <t>23.CSGT.019</t>
  </si>
  <si>
    <t>Asset monitoring within Payload Facilities in interface with the remote management and remote monitoring system (ST²)</t>
  </si>
  <si>
    <t>23.CSGT.020</t>
  </si>
  <si>
    <t>JUPITER2 energy optimization, regulation migration, metering, new air treatment unit replacement.</t>
  </si>
  <si>
    <t>3-A Power Electronics</t>
  </si>
  <si>
    <t>23.CSGT.023</t>
  </si>
  <si>
    <t>Renewal of corporate office network</t>
  </si>
  <si>
    <t>23.CSGT.024</t>
  </si>
  <si>
    <t>Renewal of the work request orders</t>
  </si>
  <si>
    <t>23.CSGT.022</t>
  </si>
  <si>
    <t>Evolution for applying Operational procedure</t>
  </si>
  <si>
    <t>23.CSGT.014</t>
  </si>
  <si>
    <t>Telephony on IP ( INV )</t>
  </si>
  <si>
    <t>23.CSGT.009</t>
  </si>
  <si>
    <t>5G data Network ( D11 )</t>
  </si>
  <si>
    <t>23.CSGT.010</t>
  </si>
  <si>
    <t>SIA (Information System for administration) development  ( D8 )</t>
  </si>
  <si>
    <t>23.CSGT.011</t>
  </si>
  <si>
    <t>Lifi set up in clean rooms ( D18 )</t>
  </si>
  <si>
    <t>23.CSGT.012</t>
  </si>
  <si>
    <t>Shared data platform – SESAME ( J1 )</t>
  </si>
  <si>
    <t>23.CSGT.013</t>
  </si>
  <si>
    <t>Renewal of "Video Cameras for customers" system ( INV )</t>
  </si>
  <si>
    <t>23.CSGT.015</t>
  </si>
  <si>
    <t>SNT Project - Transverse digital IT base</t>
  </si>
  <si>
    <t>2-E-III Remote Sensing Information Subsystems and User Interfaces</t>
  </si>
  <si>
    <t>23.CSGT.005</t>
  </si>
  <si>
    <t>RSVSP Project</t>
  </si>
  <si>
    <t>23.CSGT.004</t>
  </si>
  <si>
    <t>REDI 3 project</t>
  </si>
  <si>
    <t>25-A System Dependability and Safety</t>
  </si>
  <si>
    <t>23.CSGT.002</t>
  </si>
  <si>
    <t>Renewal of the air conditioning, air handling and chilled ter production systems of the CSG Cine-Telescope building on Île Royale</t>
  </si>
  <si>
    <t>23.CSGT.001</t>
  </si>
  <si>
    <t>CREO Project</t>
  </si>
  <si>
    <t>10-A-I Mission Analysis and Trajectory Design</t>
  </si>
  <si>
    <t>22.CSGT.049</t>
  </si>
  <si>
    <t>Maintaining the CC3 in operational conditions</t>
  </si>
  <si>
    <t>22.CSGT.048</t>
  </si>
  <si>
    <t>S5 Door seal remplacement</t>
  </si>
  <si>
    <t>22.CSGT.046</t>
  </si>
  <si>
    <t>Digitalisation plateau d'urbanisation</t>
  </si>
  <si>
    <t>22.CSGT.047</t>
  </si>
  <si>
    <t>Digitalisation Plateau PMO</t>
  </si>
  <si>
    <t>22.CSGT.045</t>
  </si>
  <si>
    <t>STAR45 Project</t>
  </si>
  <si>
    <t>22.AISA.014</t>
  </si>
  <si>
    <t>MSR-ERO X band RF suitcase</t>
  </si>
  <si>
    <t>E/0116-11M - ExPeRT MarsX</t>
  </si>
  <si>
    <t>4000130230</t>
  </si>
  <si>
    <t>1000004255</t>
  </si>
  <si>
    <t>AIRBUS DEFENCE AND SPACE SAS</t>
  </si>
  <si>
    <t>Bruno FEURTE</t>
  </si>
  <si>
    <t>Patrick LELONG</t>
  </si>
  <si>
    <t>AT+NO+CH+CA+SI+SE+RO+PT+PL+NL+LU+IE+HU+GB+FR+ES+DK+DE+CZ+BE+IT</t>
  </si>
  <si>
    <t>4-E-1-d RF Suitcase</t>
  </si>
  <si>
    <t>22.CSGT.044</t>
  </si>
  <si>
    <t>SAPRESS Project</t>
  </si>
  <si>
    <t>22.CSGT.043</t>
  </si>
  <si>
    <t>Supply of two removable chillers and hydronic adaptations at EPCUS1 and EPCUS5</t>
  </si>
  <si>
    <t>19-A-III Air-Breathing and Hybrid Propulsion Subsystems</t>
  </si>
  <si>
    <t>22.CSGT.042</t>
  </si>
  <si>
    <t>CSG’s Digitalization - Radar and Launcher Simulation topic</t>
  </si>
  <si>
    <t>22.CSGT.040</t>
  </si>
  <si>
    <t>CSG’s Digitalization - Safety and Security topic</t>
  </si>
  <si>
    <t>22.CSGT.039</t>
  </si>
  <si>
    <t>CSG’s Digitalization - Right profile and access management topic</t>
  </si>
  <si>
    <t>22.CSGT.038</t>
  </si>
  <si>
    <t>CSG’s Digitalization - IT Hardware topic</t>
  </si>
  <si>
    <t>22.CSGT.037</t>
  </si>
  <si>
    <t>CSG’s Digitalization - Data management topic</t>
  </si>
  <si>
    <t>AT+NO+CH+SE+RO+PT+PL+NL+LU+IT+IE+GB+FR+FI+ES+GR+EE+DE+CZ+BE+HU</t>
  </si>
  <si>
    <t>22.CSGT.036</t>
  </si>
  <si>
    <t>CSG’s Digitalization - Technical fact management topic</t>
  </si>
  <si>
    <t>22.CSGT.035</t>
  </si>
  <si>
    <t>CSG’s Digitalization - Maintenance management topic</t>
  </si>
  <si>
    <t>22.CSGT.033</t>
  </si>
  <si>
    <t>CSG’s Digitalization - IT Networks topic</t>
  </si>
  <si>
    <t>AT+NO+CH+SE+RO+PL+NL+LU+IT+IE+HU+GB+FR+FI+ES+EE+DK+DE+CZ+BE</t>
  </si>
  <si>
    <t>22.CSGT.034</t>
  </si>
  <si>
    <t>CSG’s Digitalization Planification and Task/Operation management topic</t>
  </si>
  <si>
    <t>22.CSGT.027</t>
  </si>
  <si>
    <t>CSG Industrial contract for renewal of ordinary maintenance and operations:  Security - Protection</t>
  </si>
  <si>
    <t>AT+CZ+EE+GB+HU+IE+LU+NL+PL+RO+SE+NO+BE+DE+DK+GR+ES+FI+FR+IT+PT+CH</t>
  </si>
  <si>
    <t>1-I-8 Structural Engineering SW</t>
  </si>
  <si>
    <t>22.CSGT.028</t>
  </si>
  <si>
    <t>CSG Industrial contract renewal of ordinary maintenance and operations : “Support for preparing payloads”</t>
  </si>
  <si>
    <t>&gt;500 KEURO</t>
  </si>
  <si>
    <t>AT+NO+CH+SE+PT+NL+LU+IT+IE+FR+FI+ES+DK+DE+CZ+BE+GB+EE+GR+HU+PL+RO</t>
  </si>
  <si>
    <t>22.CSGT.030</t>
  </si>
  <si>
    <t>Système d'acquisition des Mâts Météo</t>
  </si>
  <si>
    <t>22.CSGT.031</t>
  </si>
  <si>
    <t>Rénovation des asservissements radars Bretagne</t>
  </si>
  <si>
    <t>22.THFR.001</t>
  </si>
  <si>
    <t>OPEN COMPETITION covering the procurement of the CRISTAL Instrument RF SS EGSE</t>
  </si>
  <si>
    <t>E/E304-01-D - HPCM CRISTAL</t>
  </si>
  <si>
    <t>4000131574</t>
  </si>
  <si>
    <t>1000003108</t>
  </si>
  <si>
    <t>THALES ALENIA SPACE FRANCE SAS</t>
  </si>
  <si>
    <t>Gilles Gorsse</t>
  </si>
  <si>
    <t>Christine Cassan</t>
  </si>
  <si>
    <t>AT+NO+CA+SE+RO+PL+NL+LU+IT+HU+GB+FI+ES+GR+DK+CZ</t>
  </si>
  <si>
    <t>22.CSGT.029</t>
  </si>
  <si>
    <t>TSAR 2</t>
  </si>
  <si>
    <t>6-B Radio Navigation Subsystems</t>
  </si>
  <si>
    <t>22.BAES.001</t>
  </si>
  <si>
    <t>MSR-SFR - Procurement of Central Checkout System (CCS)</t>
  </si>
  <si>
    <t>E/0194-02R - MSR-SFR E3P Per. 2</t>
  </si>
  <si>
    <t>4000135104</t>
  </si>
  <si>
    <t>Chris Rycroft</t>
  </si>
  <si>
    <t>Caroline Rodier</t>
  </si>
  <si>
    <t>AT+NO+CH+CA+SI+SE+RO+PT+PL+NL+LV+LU+IT+IE+HU+GB+FR+ES+DK+DE+CZ+BE</t>
  </si>
  <si>
    <t>22.AISA.002</t>
  </si>
  <si>
    <t>LSTM Instrument OGSE for AOB EM-PFM / POB PFM test (AOB-POB-OGSE)</t>
  </si>
  <si>
    <t>E/E303-01 - LSTM</t>
  </si>
  <si>
    <t>4000131696</t>
  </si>
  <si>
    <t>Pasquale VITALE</t>
  </si>
  <si>
    <t>Olivier SENGENES</t>
  </si>
  <si>
    <t>22.AISA.001</t>
  </si>
  <si>
    <t>LSTM Instrument SPectral EQuipment Test Response for DBS1 GSE (SPEQTRE-DBS1-OGSE)</t>
  </si>
  <si>
    <t>&lt; 500 KEURO</t>
  </si>
  <si>
    <t>22.CSGT.019</t>
  </si>
  <si>
    <t>CSG Industrial contract renewal of ordinary maintenance and operations : " Operational and real-time IT"</t>
  </si>
  <si>
    <t>6-A Telecommunication Subsystems</t>
  </si>
  <si>
    <t>22.CSGT.024</t>
  </si>
  <si>
    <t>CSG Industrial contract renewal of ordinary maintenance and operations : "PUBLIC VISITS"</t>
  </si>
  <si>
    <t>18-B Ground-Based Facilities</t>
  </si>
  <si>
    <t>22.CSGT.023</t>
  </si>
  <si>
    <t>CSG Industrial contract renewal of ordinary maintenance and operations : "Engineering Services (also referred to as BET)"</t>
  </si>
  <si>
    <t>18-A-II Engineering Techniques for Fluid Mechanics</t>
  </si>
  <si>
    <t>22.THIT.012</t>
  </si>
  <si>
    <t>MSR-ERO –Third Batch of Mechanical Ground Support Equipment (MGSE Batch 3)</t>
  </si>
  <si>
    <t>Daniele TIANI</t>
  </si>
  <si>
    <t>Fiorenzo BATTISTELLO</t>
  </si>
  <si>
    <t>22.CSGT.022</t>
  </si>
  <si>
    <t>CSG Industrial contract renewal of ordinary maintenance and operations : " Operations Planning and Coordination"</t>
  </si>
  <si>
    <t>4-A-2-a TM/TC, Planning &amp; Scheduling,...
4-B Ground Station</t>
  </si>
  <si>
    <t>22.CSGT.021</t>
  </si>
  <si>
    <t>CSG Industrial contract renewal of ordinary maintenance and operations : " CNES-CSG Logistics""</t>
  </si>
  <si>
    <t>22.CSGT.020</t>
  </si>
  <si>
    <t>CSG Industrial contract renewal of ordinary maintenance and operations : " Quality &amp; RAMS (Reliability, Availability, Maintainability and Safety)"</t>
  </si>
  <si>
    <t>25-A-I Dependability and Safety Methods &amp; Tools</t>
  </si>
  <si>
    <t>3-I-2-a Dependability, Safety and Quality tools (RAMS,...)</t>
  </si>
  <si>
    <t>22.THIT.010</t>
  </si>
  <si>
    <t>MSR-ERO – Second Batch of Mechanical Ground Support Equipment (MGSE Batch 1)</t>
  </si>
  <si>
    <t>22.CSGT.018</t>
  </si>
  <si>
    <t>CSG Industrial contract renewal of ordinary maintenance and operations : Safety " Information technology  Telecommunications/corporate IT, video"</t>
  </si>
  <si>
    <t>22.CSGT.016</t>
  </si>
  <si>
    <t>CSG Industrial contract renewal of ordinary maintenance and operations : Safety " Environment, Ground safety, Workplace safety"</t>
  </si>
  <si>
    <t>22-A-I Environmental Control and Monitoring
25-A-I Dependability and Safety Methods &amp; Tools</t>
  </si>
  <si>
    <t>2-M-2 Dependability, Safety and Quality Tools</t>
  </si>
  <si>
    <t>22.CSGT.015</t>
  </si>
  <si>
    <t>CSG Industrial contract renewal of ordinary maintenance and operations : Industrial site maintenance</t>
  </si>
  <si>
    <t>2-E-IV Remote Sensing Core Infrastructure and Architectures</t>
  </si>
  <si>
    <t>4-E-2 General Support
4 Ground Segment</t>
  </si>
  <si>
    <t>22.CSGT.013</t>
  </si>
  <si>
    <t>Museum - Work Package 9 - AudioVisual and MultiMedia</t>
  </si>
  <si>
    <t>AT+NO+CH+SE+RO+PT+PL+NL+LU+IT+IE+GB+FR+FI+ES+EE+DK+DE+CZ+BE+HU+GR</t>
  </si>
  <si>
    <t>4-F Launcher specific Ground Segment
4-E Development and Construction of Space Segment</t>
  </si>
  <si>
    <t>22.CSGT.014</t>
  </si>
  <si>
    <t>CSG Industrial contract renewal of ordinary maintenance and operations : Electronics, Electrotechnology, RF 2</t>
  </si>
  <si>
    <t>AT+NO+CH+SE+PT+NL+LU+IT+IE+GB+FR+FI+ES+GR+DK+DE+CZ+BE+EE+HU+PL+RO</t>
  </si>
  <si>
    <t>10-B-I Ground Tracking Networks</t>
  </si>
  <si>
    <t>4-B-2 RF equipment</t>
  </si>
  <si>
    <t>22.CSGT.012</t>
  </si>
  <si>
    <t>Museum - Work Package 8 - Scenographic lighting</t>
  </si>
  <si>
    <t>22.CSGT.010</t>
  </si>
  <si>
    <t>Museum - Work Package 6 -Building trades - Sanitary plumbing</t>
  </si>
  <si>
    <t>22.CSGT.011</t>
  </si>
  <si>
    <t>Museum - Work Package 7 - General layout</t>
  </si>
  <si>
    <t>22.CSGT.009</t>
  </si>
  <si>
    <t>Museum - Work Package 5 - Electricity</t>
  </si>
  <si>
    <t>22.CSGT.008</t>
  </si>
  <si>
    <t>MUSEUM - WORK PACKAGE 4 - Air conditionner</t>
  </si>
  <si>
    <t>22.CSGT.007</t>
  </si>
  <si>
    <t>Museum - Work Package 3 – Finishings</t>
  </si>
  <si>
    <t>22.CSGT.005</t>
  </si>
  <si>
    <t>ARAWA Project</t>
  </si>
  <si>
    <t>22.CSGT.004</t>
  </si>
  <si>
    <t>Work Package 1 - Demolition, structural work, metal frame, waterproofing</t>
  </si>
  <si>
    <t>AT+NO+CH+SE+PT+NL+LU+IT+IE+GB+FR+FI+ES+GR+DK+DE+CZ+BE</t>
  </si>
  <si>
    <t>22.CSGT.003</t>
  </si>
  <si>
    <t>MANIOC 2 Project</t>
  </si>
  <si>
    <t>AT+NO+CH+RO+PT+PL+NL+LU+IT+IE+HU+GB+FR+FI+ES+GR+EE+DK+DE+CZ+BE</t>
  </si>
  <si>
    <t>4-A-3 Operations Execution</t>
  </si>
  <si>
    <t>22.OHBB.003</t>
  </si>
  <si>
    <t>CHIME Instrument WiRAL Fiber Mixing (Spectrometer Illumination) (OGSE)</t>
  </si>
  <si>
    <t>E/E302-01 - CHIME</t>
  </si>
  <si>
    <t>4000131575</t>
  </si>
  <si>
    <t>Wolfgang Erhardt</t>
  </si>
  <si>
    <t>Christoph Bartscher</t>
  </si>
  <si>
    <t>22.OGAL.001</t>
  </si>
  <si>
    <t>EGSE for MSR SFR AGS</t>
  </si>
  <si>
    <t>1000005708</t>
  </si>
  <si>
    <t>Leonardo S.p.a.</t>
  </si>
  <si>
    <t>Ilaria Pagone</t>
  </si>
  <si>
    <t>Luigi Ferrante</t>
  </si>
  <si>
    <t>AT+NO+CH+CA+SI+SE+RO+PT+PL+NL+LV+LU+IE+HU+GB+FR+ES+GR+DK+DE+CZ+BE+IT</t>
  </si>
  <si>
    <t>21.CLOU.002</t>
  </si>
  <si>
    <t>Regional Resource On-boarding to the Network of Resources</t>
  </si>
  <si>
    <t>E/E105-E5 - EOEP-5 Block 4: EO Science for Society</t>
  </si>
  <si>
    <t>4000125901</t>
  </si>
  <si>
    <t>Luc Govaert</t>
  </si>
  <si>
    <t>1000015579</t>
  </si>
  <si>
    <t>CLOUDEO AG</t>
  </si>
  <si>
    <t>Dr. Manfred Krischke</t>
  </si>
  <si>
    <t>Dieter Jagodzinska</t>
  </si>
  <si>
    <t>AT+NO+CH+CA+SI+SE+RO+PT+PL+NL+LU+IT+HU+GB+FR+FI+ES+EE+DK+DE+CZ+BE+IE</t>
  </si>
  <si>
    <t>21.THIT.033</t>
  </si>
  <si>
    <t>21.THIT.028</t>
  </si>
  <si>
    <t>I-HAB PORTABLE EQUIPMENT PANELS (PEPs)</t>
  </si>
  <si>
    <t>Francesca MONTANARI</t>
  </si>
  <si>
    <t>21.THIT.027</t>
  </si>
  <si>
    <t>I-HAB BATTERY ELECTRONIC UNIT (BEU)</t>
  </si>
  <si>
    <t>21.CLOU.001</t>
  </si>
  <si>
    <t>EO Network of Resources - Best Practices ITT to procure services from resource and platform tier providers</t>
  </si>
  <si>
    <t>AT+NO+CH+CA+SI+SE+RO+PT+PL+NL+LU+IT+IE+HU+GB+FR+FI+ES+GR+EE+DK+DE+CZ+BE+LT+LV</t>
  </si>
  <si>
    <t>21.THIT.026</t>
  </si>
  <si>
    <t>I-HAB BATTERY RELAY UNIT (BRU)</t>
  </si>
  <si>
    <t>21.THFR.006</t>
  </si>
  <si>
    <t>ESPRIT HLCS RF Suitcase</t>
  </si>
  <si>
    <t>Guido Duerinckx</t>
  </si>
  <si>
    <t>Stephane ROUSSET</t>
  </si>
  <si>
    <t>DE+FR+GB+IT+PL+RO+NO</t>
  </si>
  <si>
    <t>21.THIT.023</t>
  </si>
  <si>
    <t>MSR-ERO –  First Batch of Mechanical Ground Support Equipment (MGSE Batch 1)</t>
  </si>
  <si>
    <t>Marcello Rotondi</t>
  </si>
  <si>
    <t>AT+NO+CH+CA+SI+SE+RO+PT+PL+NL+LU+IT+IE+HU+GB+FR+ES+GR+DK+DE+CZ+BE</t>
  </si>
  <si>
    <t>15 Mechanisms</t>
  </si>
  <si>
    <t>21.CSGT.003</t>
  </si>
  <si>
    <t>CLRR - Procurement of Technical Assistance to support CNES at CSG in the frame of the Core Launch Range Renewal activities</t>
  </si>
  <si>
    <t>Joel Egalgi</t>
  </si>
  <si>
    <t>1-C-I Methodologies for Microelectronics</t>
  </si>
  <si>
    <t>4-E-2 General Support</t>
  </si>
  <si>
    <t>21.CSGT.002</t>
  </si>
  <si>
    <t>CLRR - Procurement of Technical Assistance to support CNES at Toulouse Technical Center in the frame of the Core Launch Range Renewal activities</t>
  </si>
  <si>
    <t>Christelle Maitrel</t>
  </si>
  <si>
    <t>AT+NO+CH+SE+RO+PT+PL+LU+IT+IE+HU+NL+FR+GB+CZ+DE+DK+BE+GR+ES+FI+EE</t>
  </si>
  <si>
    <t>8-A-I Specification Methods and Tools
25 Quality, Dependability and Safety
1-B On-board Data Management
1-C-I Methodologies for Microelectronics
9-B-III Operation Support Processes</t>
  </si>
  <si>
    <t>4-A-2-a TM/TC, Planning &amp; Scheduling,...
4-A-3-a Configuration management, FOP tools, On-board resource checker,...
4-E-2 General Support
2-M-2 Dependability, Safety and Quality Tools</t>
  </si>
  <si>
    <t>21.THIT.021</t>
  </si>
  <si>
    <t>UHF-Band Low Gain Antennas (LGA) and Radio Frequency Distribution Unit (UHF LGA &amp; RFDU)</t>
  </si>
  <si>
    <t>E/0116-11M - ExPeRT MarsX;E/0193-01-D-DA - MSR-ERO</t>
  </si>
  <si>
    <t>Marco PANNUNZI</t>
  </si>
  <si>
    <t>1-A-5-a Antennas, transmitters, receivers, transponders</t>
  </si>
  <si>
    <t>21.THIT.022</t>
  </si>
  <si>
    <t>I-HAB – GAS trap</t>
  </si>
  <si>
    <t>Francesca Romana BETTINI</t>
  </si>
  <si>
    <t>AT+NO+CH+CA+SI+SE+RO+PT+PL+LU+IT+NL+HU+GB+FR+ES+GR+DK+DE+CZ+BE+IE</t>
  </si>
  <si>
    <t>21 Thermal</t>
  </si>
  <si>
    <t>1-J-all.1-c Heat flow control and distribution devices (Pipes, Valves, ...)
1 Launchers
1-J-all.1 Thermal Control - BB
2-O-all.1-c Flow control and transfer components</t>
  </si>
  <si>
    <t>21.THIT.020</t>
  </si>
  <si>
    <t>X-BAND RADIO FREQUENCY SCOE</t>
  </si>
  <si>
    <t>AT+NO+CH+CA+SI+SE+RO+PT+PL+NL+LU+IE+HU+GB+FR+ES+GR+DK+DE+BE+IT</t>
  </si>
  <si>
    <t>21.THIT.019</t>
  </si>
  <si>
    <t>I-HAB   -Environmental Control Life Support Special Check Out Equipment (ECLS-SCOE)</t>
  </si>
  <si>
    <t>AT+CA+SI+SE+RO+PT+PL+NL+LU+IT+IE+HU+GB+FR+ES+GR+DK+DE+CZ+BE+CH+NO</t>
  </si>
  <si>
    <t>21.THIT.018</t>
  </si>
  <si>
    <t>I-HAB Thermal Control Subsystem SCOE (TCS-SCOE)</t>
  </si>
  <si>
    <t>21.THIT.017</t>
  </si>
  <si>
    <t>I-HAB  Data Handling Special Check Out Equipment  (DH-SCOE)</t>
  </si>
  <si>
    <t>21.THIT.016</t>
  </si>
  <si>
    <t>I-HAB Central Checkout System (CCS)</t>
  </si>
  <si>
    <t>21.THIT.015</t>
  </si>
  <si>
    <t>I-HAB  Power Special Check Out Equipment (PW-SCOE)</t>
  </si>
  <si>
    <t>21.THIT.013</t>
  </si>
  <si>
    <t>I-HAB  Mechanical Ground Support Equipment batch 1 (MGSE1)</t>
  </si>
  <si>
    <t>AT+CH+CA+SI+SE+RO+PT+PL+NL+LU+NO+IT+HU+GB+FR+ES+GR+DK+DE+CZ+BE+IE</t>
  </si>
  <si>
    <t>21.THIT.012</t>
  </si>
  <si>
    <t>I-HAB Harness (HRNS)</t>
  </si>
  <si>
    <t>Imported FROM EMITS.</t>
  </si>
  <si>
    <t>21.THIT.011</t>
  </si>
  <si>
    <t>I-HAB  External AIT activities (EXA)</t>
  </si>
  <si>
    <t>21.THIT.010</t>
  </si>
  <si>
    <t>21.THIT.008</t>
  </si>
  <si>
    <t>I-HAB  Independent Software Verification &amp; Validation (ISVV)</t>
  </si>
  <si>
    <t>21.THIT.007</t>
  </si>
  <si>
    <t>I-HAB Quick disconnects (for  IATCS EATCS and ECLSS)</t>
  </si>
  <si>
    <t>Luca SICARI</t>
  </si>
  <si>
    <t>21.THIT.006</t>
  </si>
  <si>
    <t>ECLS Valves I-HAB  Venting and Shut/Off valves (VSOV)</t>
  </si>
  <si>
    <t>21.THIT.005</t>
  </si>
  <si>
    <t>ECLS Valves - I-HAB Positive Pressure Relief Assembly (PPRA)</t>
  </si>
  <si>
    <t>Manuela ZAFFERANI</t>
  </si>
  <si>
    <t>21.THIT.004</t>
  </si>
  <si>
    <t>ECLS Valves - I-HAB Pressure Control Assembly  (PCA)</t>
  </si>
  <si>
    <t>21.THIT.003</t>
  </si>
  <si>
    <t>ECLS Valves - I-HAB  Manual Pressure Equalization Valve (MPEV)</t>
  </si>
  <si>
    <t>21.THIT.001</t>
  </si>
  <si>
    <t>I-HAB   External Secondary Structures (ESS)</t>
  </si>
  <si>
    <t>21.CSGT.001</t>
  </si>
  <si>
    <t>PROCUREMENT OF TWO FIRE-FIGHTING AND RESCUING VEHICLES</t>
  </si>
  <si>
    <t>100095 - CSG / KOUROU</t>
  </si>
  <si>
    <t>AT+CZ+EE+GR+GB+HU+IE+LU+NL+PL+RO+SE+NO</t>
  </si>
  <si>
    <t>21.AISA.002</t>
  </si>
  <si>
    <t>MSR-ERO OIM-RM Separation System</t>
  </si>
  <si>
    <t>E/0193-01-D-DA - MSR-ERO</t>
  </si>
  <si>
    <t>France MIGNARD</t>
  </si>
  <si>
    <t>2-A-1-g Optical Navigation Units (including 3D cameras)
2-D-1-g Other</t>
  </si>
  <si>
    <t>21.ALSR.006</t>
  </si>
  <si>
    <t>EL3 phase A-B1 - Implementation of EL3 GNC Critical Technology</t>
  </si>
  <si>
    <t>E/0116-02-B-BA - EL3</t>
  </si>
  <si>
    <t>4000132528</t>
  </si>
  <si>
    <t>Flavio ROSA</t>
  </si>
  <si>
    <t>21.ALSR.005</t>
  </si>
  <si>
    <t>MSR-ERO ¡V Central Check-Out System (CCS)</t>
  </si>
  <si>
    <t>21.ALSR.003</t>
  </si>
  <si>
    <t>MSR-ERO X-Band Radio Frequency Distribution Assembly (X-RFDA)</t>
  </si>
  <si>
    <t>AT+CA+SI+SE+RO+PL+NL+LU+IT+CH+IE+GB+FR+ES+GR+DK+DE+CZ+BE+HU+NO</t>
  </si>
  <si>
    <t>21.ALSR.002</t>
  </si>
  <si>
    <t>MSR-ERO Low Gain Antenna (LGA)</t>
  </si>
  <si>
    <t>20.ALSR.028</t>
  </si>
  <si>
    <t>MSR-ERO High &amp; Medium Gain Antenna Pointing Assembly (HGA &amp; MGA APA)</t>
  </si>
  <si>
    <t>20.SABA.005</t>
  </si>
  <si>
    <t>PLT-ITT-11.3_SVM STR Radiator Panels</t>
  </si>
  <si>
    <t>E/0435-01-D - Plato Development</t>
  </si>
  <si>
    <t>4000123892</t>
  </si>
  <si>
    <t>Ruth Hamill</t>
  </si>
  <si>
    <t>1000017103</t>
  </si>
  <si>
    <t>S.A.B. AEROSPACE S.R.O.</t>
  </si>
  <si>
    <t>Petr Kapoun</t>
  </si>
  <si>
    <t>Valentina Latini</t>
  </si>
  <si>
    <t>AT+CH+SE+RO+PT+PL+NL+LU+IT+IE+NO+HU+FR+FI+ES+GR+EE+DK+DE+CZ+BE+GB</t>
  </si>
  <si>
    <t>20.ALSR.019</t>
  </si>
  <si>
    <t>I-HAB TCS Filters</t>
  </si>
  <si>
    <t>20.ALSR.017</t>
  </si>
  <si>
    <t>I-HAB Meteorite Protection Structures (MPS)</t>
  </si>
  <si>
    <t>20.CSGT.022</t>
  </si>
  <si>
    <t>CSG Industry Days 2020 - Presentations ESA and CNES</t>
  </si>
  <si>
    <t>20.CSGT.019</t>
  </si>
  <si>
    <t>CLRR - Operational Software evolution (CDO-BLA project)</t>
  </si>
  <si>
    <t>20.CSGT.021</t>
  </si>
  <si>
    <t>CLRR - Missions Operations Centre construction - HVAC activities batch</t>
  </si>
  <si>
    <t>20.CSGT.020</t>
  </si>
  <si>
    <t>CLRR - Missions Operations Centre construction - Energy activities batch</t>
  </si>
  <si>
    <t>20.CSGT.018</t>
  </si>
  <si>
    <t>CLRR - Missions Operations Centre - remote management capacity on existing systems</t>
  </si>
  <si>
    <t>20.CSGT.017</t>
  </si>
  <si>
    <t>CLRR - Missions Operations Centre - network</t>
  </si>
  <si>
    <t>20.CSGT.016</t>
  </si>
  <si>
    <t>CLRR - Missions Operations Centre - meteorological system</t>
  </si>
  <si>
    <t>20.CSGT.014</t>
  </si>
  <si>
    <t>CLRR - Evolution of digital network infrastructure at CSG</t>
  </si>
  <si>
    <t>20.CSGT.013</t>
  </si>
  <si>
    <t>CLRR - Mission Operations Centre construction - Low current and security batch</t>
  </si>
  <si>
    <t>20.CSGT.012</t>
  </si>
  <si>
    <t>CLRR - Mission Operations Centre construction - roads and miscelaneous networks batch</t>
  </si>
  <si>
    <t>20.CSGT.011</t>
  </si>
  <si>
    <t>CLRR - Mission Operations Centre construction -structural frame and bulding activities</t>
  </si>
  <si>
    <t>20.CSGT.010</t>
  </si>
  <si>
    <t>CLRR - Mission Operations Centre construction -Carpentry batch</t>
  </si>
  <si>
    <t>20.CSGT.009</t>
  </si>
  <si>
    <t>CLRR - Procurement of air cooling equipment for the renewal at Payload processing facility EPCU S5</t>
  </si>
  <si>
    <t>20.ALSR.001</t>
  </si>
  <si>
    <t>Space Rider: OBC/OBDH, MMU, GNSS</t>
  </si>
  <si>
    <t>E/0278-01 - Space Rider step 2.2</t>
  </si>
  <si>
    <t>4000122554</t>
  </si>
  <si>
    <t>Gian Maria CANAPARO</t>
  </si>
  <si>
    <t>AT+US+RU+NO+KR+JP+IN+CN+CH+CA+SE+RO+PT+NL+PL+IE+HU+GB+FR+FI+ES+GR+EE+DK+DE+CZ+BE+IT</t>
  </si>
  <si>
    <t>20.CSGK.035</t>
  </si>
  <si>
    <t>CLRR - Enhancement of the Spaceport 20kV network</t>
  </si>
  <si>
    <t>Enrico Possamai</t>
  </si>
  <si>
    <t>1000005888</t>
  </si>
  <si>
    <t>CNES CSG</t>
  </si>
  <si>
    <t>20.INMA.003</t>
  </si>
  <si>
    <t>Iris IOC - RPAS Terminal Pre-developments</t>
  </si>
  <si>
    <t>E/0510-04A - Iris Phase 2.2</t>
  </si>
  <si>
    <t>4000122516</t>
  </si>
  <si>
    <t>1000002744</t>
  </si>
  <si>
    <t>INMARSAT NAVIGATION VENTURES LIMITED</t>
  </si>
  <si>
    <t>Nuria Herrero-Lopez</t>
  </si>
  <si>
    <t>Danny Bharj</t>
  </si>
  <si>
    <t>AT+CZ+GB+IE+IT+RO+CA+CH+NO</t>
  </si>
  <si>
    <t>20.CSGT.008</t>
  </si>
  <si>
    <t>CLRR - Renewal of the drinkable water network</t>
  </si>
  <si>
    <t>20.CSGT.007</t>
  </si>
  <si>
    <t>CLRR - Refurbishment of the hot and chilled water supply network at the Technical Centre</t>
  </si>
  <si>
    <t>20.CSGT.006</t>
  </si>
  <si>
    <t>CLRR - Power supply engines alternative</t>
  </si>
  <si>
    <t>20.OGAL.001</t>
  </si>
  <si>
    <t>FLEX  ITT#12  FLEX PLM / Mechanical Ground Support Equipment</t>
  </si>
  <si>
    <t>E/0039-E5 - EOEP 5; E/0039-E4 - EOEP 4</t>
  </si>
  <si>
    <t>4000118350</t>
  </si>
  <si>
    <t>Patrizia ALESSANDRINI</t>
  </si>
  <si>
    <t>AT+CH+CA+SI+SE+RO+PT+PL+NL+LU+IT+IE+GB+FR+FI+ES+GR+EE+DK+DE+CZ+BE+NO</t>
  </si>
  <si>
    <t>20.CSGK.034</t>
  </si>
  <si>
    <t>CLRR - Renewal of the air cooling system at Payload processing facility EPCU S5</t>
  </si>
  <si>
    <t>20.CSGK.032</t>
  </si>
  <si>
    <t>CLRR - Deployment of 5MWc Solar power field</t>
  </si>
  <si>
    <t>20.CSGT.005</t>
  </si>
  <si>
    <t>CLRR - Renewal of the 1D50 Main Power Supply station</t>
  </si>
  <si>
    <t>20.CSGT.004</t>
  </si>
  <si>
    <t>CLRR - Refurbishment of partial areas of the "Route de l'espace"</t>
  </si>
  <si>
    <t>20.CSGT.002</t>
  </si>
  <si>
    <t>CLRR - Procurement of Optical Fibers for the digital network at CSG</t>
  </si>
  <si>
    <t>BE+CH+SE+RO+PT+PL+NL+LU+IT+IE+HU+GB+FR+FI+ES+GR+EE+DK+DE+CZ+NO</t>
  </si>
  <si>
    <t>20.CSGT.001</t>
  </si>
  <si>
    <t>CLRR - Mission Operations Centre construction - Earth work to prepare the ground</t>
  </si>
  <si>
    <t>20.CSGK.006</t>
  </si>
  <si>
    <t>REPLACEMENT OF THE JUPITER 2 VIDEO WALL (MIO)</t>
  </si>
  <si>
    <t>20.AVIS.001</t>
  </si>
  <si>
    <t>DEVELOPMENT, QUALIFICATION AND FLIGHT MODEL DELIVERY OF THE ELECTRICAL POWER SUBSYSTEM (EPS) FOR SPACE RIDER VEHICLE</t>
  </si>
  <si>
    <t>Caroline Videlier-Gutmann</t>
  </si>
  <si>
    <t>1000004567</t>
  </si>
  <si>
    <t>AVIO SPA</t>
  </si>
  <si>
    <t>FRANCO CARDUCCI</t>
  </si>
  <si>
    <t>Paolo Bellomi</t>
  </si>
  <si>
    <t>AT+NO+KR+JP+IN+CN+CH+CA+SE+RO+PT+PL+NL+RU+LU+IE+HU+GB+FR+FI+ES+GR+EE+DK+DE+CZ+BE+IT+US</t>
  </si>
  <si>
    <t>20.INMA.001</t>
  </si>
  <si>
    <t>Iris IOC - ATN-IPS Standards Support</t>
  </si>
  <si>
    <t>AT+CZ+GB</t>
  </si>
  <si>
    <t>20.OHBS.001</t>
  </si>
  <si>
    <t>PLT-ITT-007.3 Service Valves</t>
  </si>
  <si>
    <t>Claire Regus</t>
  </si>
  <si>
    <t>1000011758</t>
  </si>
  <si>
    <t>OHB SWEDEN AB</t>
  </si>
  <si>
    <t>Mats Rieschel</t>
  </si>
  <si>
    <t>Alain Demairé</t>
  </si>
  <si>
    <t>19.CLOU.002</t>
  </si>
  <si>
    <t>EO Network of Resources - Best Practices ITT to procure services from platform tier providers</t>
  </si>
  <si>
    <t>19.INMA.001</t>
  </si>
  <si>
    <t>Iris IOC - Air Segment Design and Roadmap</t>
  </si>
  <si>
    <t>19.CSGK.002</t>
  </si>
  <si>
    <t>Architect-project management competition CDO</t>
  </si>
  <si>
    <t>4000119260</t>
  </si>
  <si>
    <t>Laila Fenzar</t>
  </si>
  <si>
    <t>AT+SE+PT+NL+LU+IT+IE+GB+FR+FI+ES+GR+DK+DE+CZ+BE+CH+NO</t>
  </si>
  <si>
    <t>19.OGAL.002</t>
  </si>
  <si>
    <t>FLEX  ITT#11  FLEX Instrument Harness</t>
  </si>
  <si>
    <t>AT+CH+CA+SI+SE+RO+PT+PL+NL+NO+LU+GB+FI+ES+GR+EE+DK+CZ+BE+IE</t>
  </si>
  <si>
    <t>19.OGAL.001</t>
  </si>
  <si>
    <t>FLEX  ITT#13  FLEX PLM / On Ground Calibration</t>
  </si>
  <si>
    <t>18.CSGK.011</t>
  </si>
  <si>
    <t>Project RIOS (renewal of operational ROMULUS VIDEO network system)</t>
  </si>
  <si>
    <t>4000107792</t>
  </si>
  <si>
    <t>AT+CH+SI+SE+RO+PT+PL+NL+LU+IT+NO+IE+GB+FR+FI+ES+GR+DK+DE+CZ+BE+HU</t>
  </si>
  <si>
    <t>18.INMA.005</t>
  </si>
  <si>
    <t>IRIS with Initial Operation Capability (IOC) - Work Stream 2 - Air Segment System Studies</t>
  </si>
  <si>
    <t>AT+CH+CA+SE+RO+PT+PL+NL+LU+IT+IE+HU+GB+FR+FI+ES+GR+EE+DK+DE+CZ+BE+NO</t>
  </si>
  <si>
    <t>18.BAES.006</t>
  </si>
  <si>
    <t>BIOMASS SC Test Facilities</t>
  </si>
  <si>
    <t>E/0087-E4 - EOEP-4 Earth Explo.7</t>
  </si>
  <si>
    <t>4000116500</t>
  </si>
  <si>
    <t>Angela Allen</t>
  </si>
  <si>
    <t>AT+CA+SE+RO+PT+PL+NL+LU+IT+IE+GB+FR+FI+ES+DK+DE+CZ+BE+CH+NO</t>
  </si>
  <si>
    <t>18.BAES.003</t>
  </si>
  <si>
    <t>BIOMASS GSE Test Cables</t>
  </si>
  <si>
    <t>18.DSFR.002</t>
  </si>
  <si>
    <t>BIOMASS Instrument Bench</t>
  </si>
  <si>
    <t>1000018716</t>
  </si>
  <si>
    <t>AIRBUS DS GMBH</t>
  </si>
  <si>
    <t>Elisabeth Kunze</t>
  </si>
  <si>
    <t>AT+CH+CA+SE+RO+PT+PL+NL+LU+NO+IT+GB+FR+FI+ES+DK+DE+CZ+BE+IE</t>
  </si>
  <si>
    <t>18.DSFR.001</t>
  </si>
  <si>
    <t>BIOMASS Instrument RF SCOE</t>
  </si>
  <si>
    <t>18.CSGK.008</t>
  </si>
  <si>
    <t>Renewal of the operational sounding balloon system</t>
  </si>
  <si>
    <t>26 OTHERS
12-A-I Advanced Ground Station Design Concepts</t>
  </si>
  <si>
    <t>18.INMA.002</t>
  </si>
  <si>
    <t>Iris with IOC - Work Stream 1</t>
  </si>
  <si>
    <t>4-D-a Instrument management, Data analysis, PI equipment, etc.
4-C-a Interface Equipment (NDIU),...</t>
  </si>
  <si>
    <t>18.BAES.002</t>
  </si>
  <si>
    <t>Biomass ISVV</t>
  </si>
  <si>
    <t>18.BAES.001</t>
  </si>
  <si>
    <t>BIOMASS Calibration Transponder</t>
  </si>
  <si>
    <t>18.OGAL.001</t>
  </si>
  <si>
    <t>FLEX_ITT15_FLEX PLM/FIPS GPP</t>
  </si>
  <si>
    <t>AT+CA+SI+SE+RO+PT+PL+NL+LU+IT+CH+IE+FR+FI+ES+GR+EE+DK+DE+CZ+BE+GB+NO</t>
  </si>
  <si>
    <t>17.DSFR.007</t>
  </si>
  <si>
    <t>BIOMASS Instrument SCOE</t>
  </si>
  <si>
    <t>17.BAES.008</t>
  </si>
  <si>
    <t>BIOMASS MGSE #4 AIT Stands</t>
  </si>
  <si>
    <t>17.BAES.007</t>
  </si>
  <si>
    <t>BIOMASS Thermal Hardware</t>
  </si>
  <si>
    <t>17.BAES.006</t>
  </si>
  <si>
    <t>BIOMASS Flight Harness</t>
  </si>
  <si>
    <t>17.BAES.005</t>
  </si>
  <si>
    <t>BIOMASS RF SCOE (X-Band)</t>
  </si>
  <si>
    <t>17.BAES.004</t>
  </si>
  <si>
    <t>BIOMASS Mass Dummies</t>
  </si>
  <si>
    <t>17.OGAL.007</t>
  </si>
  <si>
    <t>PROSPECT IMAGING SYSTEM</t>
  </si>
  <si>
    <t>E/0189-01P - ISS Exploitation Programme</t>
  </si>
  <si>
    <t>4000116581</t>
  </si>
  <si>
    <t>Annika Tenho</t>
  </si>
  <si>
    <t>BE+DE+DK+ES+FR+GB+IT+NL+RO+SE+CH+NO</t>
  </si>
  <si>
    <t>16-C-I Spectrometers, Imaging Spectrometers, Radiometers</t>
  </si>
  <si>
    <t>17.OGAL.004</t>
  </si>
  <si>
    <t>FLEXITT05FLEX PLM / TEL - RE-ISSUE</t>
  </si>
  <si>
    <t>17.BAES.003</t>
  </si>
  <si>
    <t>Biomass MGSE Batch#3  S/C Container and Mulit-Purpose Trolley (MPT)</t>
  </si>
  <si>
    <t>Phil  Robson</t>
  </si>
  <si>
    <t>17.DFVL.002</t>
  </si>
  <si>
    <t>Biomass Platform and On-Board Data Generation Module for End-to-End Performance Simulator</t>
  </si>
  <si>
    <t>4000116914</t>
  </si>
  <si>
    <t>1000006331</t>
  </si>
  <si>
    <t>DLR - GERMAN AEROSPACE CENTER</t>
  </si>
  <si>
    <t>Jakub Jonat</t>
  </si>
  <si>
    <t>17.DFVL.001</t>
  </si>
  <si>
    <t>Biomass Ionospheric Module for End-to-End Performance Simulator</t>
  </si>
  <si>
    <t>17.DSFR.002</t>
  </si>
  <si>
    <t>BIOMASS Instrument Receive Amplifier Subsystem (RAS)</t>
  </si>
  <si>
    <t>17.DSFR.001</t>
  </si>
  <si>
    <t>BIOMASS Instrument Central Electronic Subsystem (CES)</t>
  </si>
  <si>
    <t>Heribert Jr. Knoglinger</t>
  </si>
  <si>
    <t>17.BAES.002</t>
  </si>
  <si>
    <t>Biomass MGSE Batch#2 - Test Adaptors</t>
  </si>
  <si>
    <t>17.BAES.001</t>
  </si>
  <si>
    <t>Biomass MGSE Batch#1 - Clampband</t>
  </si>
  <si>
    <t>17.OGAL.003</t>
  </si>
  <si>
    <t>PROSPECT CAMERA UNIT</t>
  </si>
  <si>
    <t>16.BAES.005</t>
  </si>
  <si>
    <t>Biomass Solar Array</t>
  </si>
  <si>
    <t>16.BAES.004</t>
  </si>
  <si>
    <t>Biomass Ground Processor Prototype</t>
  </si>
  <si>
    <t>Bruce Sibthorpe</t>
  </si>
  <si>
    <t>16.BAES.003</t>
  </si>
  <si>
    <t>Biomass Propulsion Subsystem</t>
  </si>
  <si>
    <t>16.BAES.001</t>
  </si>
  <si>
    <t>Biomass Structure</t>
  </si>
  <si>
    <t>13.CSGK.008</t>
  </si>
  <si>
    <t>Hardening of the Centralised Alarms Management System (DAC)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</si>
</sst>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wrapText="1"/>
    </xf>
  </cellStyleXfs>
  <cellXfs count="2">
    <xf numFmtId="0" fontId="0" fillId="0" borderId="0" xfId="0">
      <alignment wrapText="1"/>
    </xf>
    <xf numFmtId="14" fontId="0" fillId="0" borderId="0" xfId="0" applyNumberForma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AA8652E-6CF3-41FA-9481-26D66201569F}" name="tblTender_Actions3" displayName="tblTender_Actions3" ref="A1:AD406" totalsRowShown="0">
  <autoFilter ref="A1:AD406" xr:uid="{00000000-0009-0000-0100-000001000000}">
    <filterColumn colId="2">
      <filters>
        <filter val="Issued"/>
      </filters>
    </filterColumn>
  </autoFilter>
  <tableColumns count="30">
    <tableColumn id="1" xr3:uid="{C1AF88DA-7656-49A8-8636-D9C53A17A03E}" name="Tender Action Number"/>
    <tableColumn id="2" xr3:uid="{3DEC34ED-A23A-4F85-9104-EEDBFD0EE123}" name="Activity Number"/>
    <tableColumn id="3" xr3:uid="{068CBE24-4A40-440B-A5E7-378FF051B21E}" name="Status"/>
    <tableColumn id="4" xr3:uid="{541510FF-5114-4E26-9CDB-C7A9EBE11B89}" name="Title"/>
    <tableColumn id="5" xr3:uid="{18A2188C-9D27-4AC8-A958-E0CBE0996099}" name="Tender Type"/>
    <tableColumn id="6" xr3:uid="{84C2A693-DDBC-4D06-BE41-B31C79631766}" name="Procurement Action Classification"/>
    <tableColumn id="7" xr3:uid="{B52F7A40-45D7-4F54-8FB3-EA162E260E6A}" name="Announcement Date"/>
    <tableColumn id="8" xr3:uid="{255CEA42-B72C-4780-85E1-68026352D6BC}" name="Open Date"/>
    <tableColumn id="9" xr3:uid="{35AE6B30-9910-4783-AF29-6DDF7E951E73}" name="Closing Date"/>
    <tableColumn id="10" xr3:uid="{471CC539-D6B8-43D3-93EA-4CECD2C658D8}" name="Clarification Request Deadline"/>
    <tableColumn id="11" xr3:uid="{5AC8ABCD-B496-4B2E-BBD0-8A0C4B25977A}" name="Closing Date Extension Request Deadline"/>
    <tableColumn id="12" xr3:uid="{A3894B0F-2B49-4B8C-A105-3F38285DB218}" name="Last Update On"/>
    <tableColumn id="13" xr3:uid="{2CDB3184-7115-4B1E-B896-BE4D46A62A08}" name="Update Reason"/>
    <tableColumn id="14" xr3:uid="{4C79907B-6395-46A4-84CC-0E0B17A52B4E}" name="Establishment"/>
    <tableColumn id="15" xr3:uid="{04BEB277-6502-4E6F-975B-955190BFE388}" name="Price Range"/>
    <tableColumn id="16" xr3:uid="{BD1EE674-60F6-4B0F-BF65-F3A0054DF410}" name="Directorate"/>
    <tableColumn id="17" xr3:uid="{8C6ABEED-8276-4C05-90A1-0511595CED57}" name="ECOS Required"/>
    <tableColumn id="18" xr3:uid="{53F00348-61E4-4EFB-A550-27B28FB5E2BB}" name="Classified"/>
    <tableColumn id="19" xr3:uid="{19700A70-A419-4304-8D0A-BA8139268E26}" name="Initiating Service"/>
    <tableColumn id="20" xr3:uid="{52D8B936-0650-44B4-A783-3FCB03880AC4}" name="IP Measure"/>
    <tableColumn id="21" xr3:uid="{E3C1129B-75BB-41A5-897C-1130091A0066}" name="Programme Reference"/>
    <tableColumn id="22" xr3:uid="{5DEFB61E-C4C1-4983-9142-40E9EAC11725}" name="Procurement Proposal"/>
    <tableColumn id="23" xr3:uid="{3B4933A6-DA0C-418E-B605-5795F473BA9E}" name="Responsible"/>
    <tableColumn id="24" xr3:uid="{96438391-3545-4D26-8563-3571F121C014}" name="Authorised Contact Person"/>
    <tableColumn id="25" xr3:uid="{BC10F686-C6A5-471F-9F13-ED5A476D673F}" name="Open To Tenderers From"/>
    <tableColumn id="26" xr3:uid="{B981949B-4436-4903-AEA1-79ABDC8F452D}" name="Is Two Stage Tendering"/>
    <tableColumn id="27" xr3:uid="{7AE4AC20-B66C-4346-B818-32A00A439D8C}" name="Stage Number"/>
    <tableColumn id="28" xr3:uid="{28E660CA-E9A3-4455-8376-65A5A2D96DC9}" name="Technology Keywords"/>
    <tableColumn id="29" xr3:uid="{5EB7A6E0-3304-4A65-9E12-56827DCB62C1}" name="Products Keywords"/>
    <tableColumn id="30" xr3:uid="{CD634F16-D2AD-404D-A756-7D9CA7B69CB8}" name="Link To Tender Action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1308CCC-BE6D-4CE9-ABFB-D3583AB90581}" name="tblTender_Actions" displayName="tblTender_Actions" ref="A1:AD406" totalsRowShown="0">
  <autoFilter ref="A1:AD406" xr:uid="{00000000-0009-0000-0100-000001000000}">
    <filterColumn colId="2">
      <filters>
        <filter val="Intended"/>
      </filters>
    </filterColumn>
  </autoFilter>
  <tableColumns count="30">
    <tableColumn id="1" xr3:uid="{4A082810-679A-4C2B-953A-B439BC26B53E}" name="Tender Action Number"/>
    <tableColumn id="2" xr3:uid="{63738BBE-A072-45FA-8935-AC89FA531885}" name="Activity Number"/>
    <tableColumn id="3" xr3:uid="{89B2DBD0-A1A8-40D8-9AF1-5C2636D40F5B}" name="Status"/>
    <tableColumn id="4" xr3:uid="{A2C4636A-FBE3-47A7-95E1-219206259EBD}" name="Title"/>
    <tableColumn id="5" xr3:uid="{F54F202F-FAD5-4BB2-805F-A9E4D106D31D}" name="Tender Type"/>
    <tableColumn id="6" xr3:uid="{1C5ECEAC-F32D-4F1D-A8A3-6793BC3B5818}" name="Procurement Action Classification"/>
    <tableColumn id="7" xr3:uid="{4D2D6CE2-1B68-418A-85C5-9C111EA1C46B}" name="Announcement Date"/>
    <tableColumn id="8" xr3:uid="{DDEE0EC6-7D02-4990-A532-D5B86AA5493F}" name="Open Date"/>
    <tableColumn id="9" xr3:uid="{A9B94E4D-C398-4D95-811C-CB43A722872B}" name="Closing Date"/>
    <tableColumn id="10" xr3:uid="{8A1F5960-652B-49EA-A5BB-FAF6BE646C77}" name="Clarification Request Deadline"/>
    <tableColumn id="11" xr3:uid="{4950AB74-817A-497B-8B07-033E22E82637}" name="Closing Date Extension Request Deadline"/>
    <tableColumn id="12" xr3:uid="{482B1CB5-FA94-434B-A7A4-4EAE9D58E745}" name="Last Update On"/>
    <tableColumn id="13" xr3:uid="{4052F63F-EC11-47E7-AA33-86AF78BCBC97}" name="Update Reason"/>
    <tableColumn id="14" xr3:uid="{95B13023-DFDA-4002-9B21-0F05960350CA}" name="Establishment"/>
    <tableColumn id="15" xr3:uid="{E6E89EF2-217E-4409-92E1-C6E833FE03A3}" name="Price Range"/>
    <tableColumn id="16" xr3:uid="{DCE1CDC6-A234-4BB3-8805-F0C59DAE4382}" name="Directorate"/>
    <tableColumn id="17" xr3:uid="{4C74F39D-90F7-48F0-9649-1B129271DC13}" name="ECOS Required"/>
    <tableColumn id="18" xr3:uid="{FF2B6954-E449-4362-BB99-C740E0DCB36F}" name="Classified"/>
    <tableColumn id="19" xr3:uid="{4F41FFCA-35D8-4207-AEC2-7DF421EF49A0}" name="Initiating Service"/>
    <tableColumn id="20" xr3:uid="{A3549BD5-3EAB-4136-B3B7-2711BB1E4286}" name="IP Measure"/>
    <tableColumn id="21" xr3:uid="{59B0621A-1146-46F2-BA97-3FBC41698011}" name="Programme Reference"/>
    <tableColumn id="22" xr3:uid="{07FF4484-C7FD-4040-8F8B-E6CFEFE1231D}" name="Procurement Proposal"/>
    <tableColumn id="23" xr3:uid="{073E6CD8-1586-41B8-BB3B-543634F85C84}" name="Responsible"/>
    <tableColumn id="24" xr3:uid="{C7322ED8-138D-44B5-809A-C6782F7C00ED}" name="Authorised Contact Person"/>
    <tableColumn id="25" xr3:uid="{ED9F42F8-1DD1-4FA3-8D34-00142FBF1A06}" name="Open To Tenderers From"/>
    <tableColumn id="26" xr3:uid="{8744903F-3721-460F-9C71-A275A13FA6DF}" name="Is Two Stage Tendering"/>
    <tableColumn id="27" xr3:uid="{C167E2AB-1C79-44F1-84B1-7FF8F35C8F7A}" name="Stage Number"/>
    <tableColumn id="28" xr3:uid="{9DE492E0-F665-497C-A952-6B5E8432BBC1}" name="Technology Keywords"/>
    <tableColumn id="29" xr3:uid="{F5788507-6F66-4992-87EF-F1A6EBF1F372}" name="Products Keywords"/>
    <tableColumn id="30" xr3:uid="{B621CDA3-9DF6-4739-AFA0-CF97C0F27088}" name="Link To Tender Action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02D7084-F038-4647-922D-7B9FD78D6FD6}" name="tblNon_ESA_Tender_Actions" displayName="tblNon_ESA_Tender_Actions" ref="A1:W295" totalsRowShown="0">
  <autoFilter ref="A1:W295" xr:uid="{00000000-0009-0000-0100-000001000000}">
    <filterColumn colId="1">
      <filters>
        <filter val="Issued"/>
      </filters>
    </filterColumn>
  </autoFilter>
  <tableColumns count="23">
    <tableColumn id="1" xr3:uid="{CD94F7D8-4C38-4D79-8E78-8AA235E9C698}" name="Tender Action Number"/>
    <tableColumn id="2" xr3:uid="{3245300C-51FB-4A3B-B263-E6BAB2F87BC8}" name="Status"/>
    <tableColumn id="3" xr3:uid="{FEAB8C30-C521-4FF5-BCA1-57AB295A6F28}" name="Title"/>
    <tableColumn id="4" xr3:uid="{3822AF7C-0FDD-4C21-B1A0-5BFB0F360CB3}" name="Tender Type"/>
    <tableColumn id="5" xr3:uid="{BB6C77D8-231C-426C-B12D-35B2FBE1DEA7}" name="Announcement Date"/>
    <tableColumn id="6" xr3:uid="{C01A3BF1-1CEB-44CC-885B-5A62F25EBBD5}" name="Open Date"/>
    <tableColumn id="7" xr3:uid="{2446048B-7582-433A-B00F-606C7B293BF2}" name="Closing Date"/>
    <tableColumn id="8" xr3:uid="{663495A2-42C3-4C51-9751-55CAFD5122ED}" name="Clarification Request Deadline"/>
    <tableColumn id="9" xr3:uid="{FB1C4B6A-B1B7-4630-9503-C804BA6336AF}" name="Closing Date Extension Request Deadline"/>
    <tableColumn id="10" xr3:uid="{841B424F-B5D0-4FAB-8017-111C2CEB322D}" name="Last Update On"/>
    <tableColumn id="11" xr3:uid="{0893912B-F53A-4188-8DE9-6C2AF9BB838E}" name="Update Reason"/>
    <tableColumn id="12" xr3:uid="{5F966BB0-6D0C-44F3-80DF-2CB1A332E44F}" name="Price Range"/>
    <tableColumn id="13" xr3:uid="{4CCF1D77-0705-4213-95A5-A1122E7E6F6F}" name="Programme Reference"/>
    <tableColumn id="14" xr3:uid="{DEDC781D-90BA-4B4A-974B-7437D1F055F3}" name="ESA Contract Number"/>
    <tableColumn id="15" xr3:uid="{0E71144C-4676-4230-B2F9-D3C5DEB10734}" name="ESA CO"/>
    <tableColumn id="16" xr3:uid="{15DEBDD5-316B-4E73-8AB1-B5AE3EE611F4}" name="External Entity Code"/>
    <tableColumn id="17" xr3:uid="{07324FEC-5F9D-4816-AECA-635D20DF862D}" name="External Entity Name"/>
    <tableColumn id="18" xr3:uid="{57C617FB-6A15-49D2-8FAA-127F5BB81EFD}" name="External Entity CO"/>
    <tableColumn id="19" xr3:uid="{1B2B4137-D875-4DB3-8C66-00E6E2AD41D8}" name="External Entity TO"/>
    <tableColumn id="20" xr3:uid="{001760E6-A285-43A9-8BF9-F17F3380F2A1}" name="Open To Tenderers From"/>
    <tableColumn id="21" xr3:uid="{FD926E20-65C9-4D25-A23B-48917FCB12FF}" name="Technology Keywords"/>
    <tableColumn id="22" xr3:uid="{C39F75D0-3BB8-4163-9D85-BBC3313FA4EA}" name="Products Keywords"/>
    <tableColumn id="23" xr3:uid="{D6F43888-7398-4D0E-BE8E-413B69652DB8}" name="Link To Tender Action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D32ADC3-860C-4B7E-B34B-EB8B45DAA213}" name="tblNon_ESA_Tender_Actions5" displayName="tblNon_ESA_Tender_Actions5" ref="A1:W295" totalsRowShown="0">
  <autoFilter ref="A1:W295" xr:uid="{00000000-0009-0000-0100-000001000000}">
    <filterColumn colId="1">
      <filters>
        <filter val="Intended"/>
      </filters>
    </filterColumn>
  </autoFilter>
  <tableColumns count="23">
    <tableColumn id="1" xr3:uid="{29927B4D-B9EE-4B2B-88F6-38726ED2AA19}" name="Tender Action Number"/>
    <tableColumn id="2" xr3:uid="{57F62522-8E51-46A5-8FDA-CFA727EBCFDA}" name="Status"/>
    <tableColumn id="3" xr3:uid="{DE232137-0766-4C8C-8DBC-BBBA7CAC80CD}" name="Title"/>
    <tableColumn id="4" xr3:uid="{71C0CAEC-B3E3-4CF0-B458-F6ABB9414BAB}" name="Tender Type"/>
    <tableColumn id="5" xr3:uid="{88CA4682-C808-4EF3-8C9A-965E117E64E1}" name="Announcement Date"/>
    <tableColumn id="6" xr3:uid="{5F5661D9-1AE5-4F8F-8E69-7F62261A9882}" name="Open Date"/>
    <tableColumn id="7" xr3:uid="{081006EF-CD3F-4554-BB9F-2D27C64EB378}" name="Closing Date"/>
    <tableColumn id="8" xr3:uid="{57C2D3D2-AA14-490C-816A-E940ED6EFC52}" name="Clarification Request Deadline"/>
    <tableColumn id="9" xr3:uid="{7D67F205-6C5C-42F7-8891-2F21A0405942}" name="Closing Date Extension Request Deadline"/>
    <tableColumn id="10" xr3:uid="{225C9C34-FF01-4412-B52C-8FC8B5B62A83}" name="Last Update On"/>
    <tableColumn id="11" xr3:uid="{F9B9AABB-FC40-44CB-8FBC-EC66125A06DE}" name="Update Reason"/>
    <tableColumn id="12" xr3:uid="{A7274982-07E0-468B-8E4B-1870D58DBF41}" name="Price Range"/>
    <tableColumn id="13" xr3:uid="{B3026401-34A1-4A31-AD5D-4987F65016FD}" name="Programme Reference"/>
    <tableColumn id="14" xr3:uid="{CCF2BDBB-6C38-4888-93FE-54105B2BEC1B}" name="ESA Contract Number"/>
    <tableColumn id="15" xr3:uid="{85AA57CF-66DF-4999-85E0-DD93BB1B7812}" name="ESA CO"/>
    <tableColumn id="16" xr3:uid="{CCD1DB03-3E57-4512-9381-188E7370DDA8}" name="External Entity Code"/>
    <tableColumn id="17" xr3:uid="{D346996A-9E86-4679-B8AA-5A7C4C02CF6E}" name="External Entity Name"/>
    <tableColumn id="18" xr3:uid="{57B99021-56A4-4B91-BDE4-4E862CCB05CC}" name="External Entity CO"/>
    <tableColumn id="19" xr3:uid="{83F3C978-40D1-4690-BB59-E6CEC79DDD72}" name="External Entity TO"/>
    <tableColumn id="20" xr3:uid="{B4174954-DF0C-4B08-999E-8CF30EAFBFE2}" name="Open To Tenderers From"/>
    <tableColumn id="21" xr3:uid="{A5D464A7-BB41-462F-8D64-8361F8E3F8B1}" name="Technology Keywords"/>
    <tableColumn id="22" xr3:uid="{AB118F7A-38E6-4792-895A-6346B5E0FA83}" name="Products Keywords"/>
    <tableColumn id="23" xr3:uid="{48EC6347-60F8-4BD3-9E16-362EB86F431D}" name="Link To Tender Action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6AE76-9F44-4908-BD92-B799159E7EEA}">
  <dimension ref="A1:AD406"/>
  <sheetViews>
    <sheetView workbookViewId="0"/>
  </sheetViews>
  <sheetFormatPr defaultRowHeight="14.5" x14ac:dyDescent="0.35"/>
  <cols>
    <col min="1" max="1" width="22" bestFit="1" customWidth="1"/>
    <col min="2" max="2" width="17" bestFit="1" customWidth="1"/>
    <col min="3" max="3" width="11" bestFit="1" customWidth="1"/>
    <col min="4" max="4" width="200" bestFit="1" customWidth="1"/>
    <col min="5" max="5" width="20" bestFit="1" customWidth="1"/>
    <col min="6" max="6" width="35" bestFit="1" customWidth="1"/>
    <col min="7" max="9" width="22" bestFit="1" customWidth="1"/>
    <col min="10" max="10" width="32" bestFit="1" customWidth="1"/>
    <col min="11" max="11" width="41" bestFit="1" customWidth="1"/>
    <col min="12" max="12" width="22" bestFit="1" customWidth="1"/>
    <col min="13" max="13" width="41" bestFit="1" customWidth="1"/>
    <col min="14" max="15" width="15" bestFit="1" customWidth="1"/>
    <col min="16" max="16" width="41" bestFit="1" customWidth="1"/>
    <col min="17" max="17" width="15" bestFit="1" customWidth="1"/>
    <col min="18" max="18" width="12" bestFit="1" customWidth="1"/>
    <col min="19" max="19" width="20" bestFit="1" customWidth="1"/>
    <col min="20" max="20" width="12" bestFit="1" customWidth="1"/>
    <col min="21" max="21" width="325" bestFit="1" customWidth="1"/>
    <col min="22" max="22" width="22" bestFit="1" customWidth="1"/>
    <col min="23" max="23" width="34" bestFit="1" customWidth="1"/>
    <col min="24" max="24" width="32" bestFit="1" customWidth="1"/>
    <col min="25" max="25" width="463" bestFit="1" customWidth="1"/>
    <col min="26" max="26" width="24" bestFit="1" customWidth="1"/>
    <col min="27" max="27" width="14" bestFit="1" customWidth="1"/>
    <col min="28" max="28" width="134" bestFit="1" customWidth="1"/>
    <col min="29" max="29" width="158" bestFit="1" customWidth="1"/>
    <col min="30" max="30" width="73" bestFit="1" customWidth="1"/>
  </cols>
  <sheetData>
    <row r="1" spans="1:3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 x14ac:dyDescent="0.35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s="1">
        <v>46311</v>
      </c>
      <c r="H2" s="1">
        <v>46311</v>
      </c>
      <c r="I2" s="1">
        <v>46356</v>
      </c>
      <c r="J2" s="1">
        <v>46342</v>
      </c>
      <c r="K2" s="1">
        <v>46342</v>
      </c>
      <c r="L2" s="1">
        <v>46311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40</v>
      </c>
      <c r="S2" t="s">
        <v>41</v>
      </c>
      <c r="T2" t="s">
        <v>42</v>
      </c>
      <c r="U2" t="s">
        <v>43</v>
      </c>
      <c r="V2" t="s">
        <v>35</v>
      </c>
      <c r="W2" t="s">
        <v>35</v>
      </c>
      <c r="X2" t="s">
        <v>44</v>
      </c>
      <c r="Y2" t="s">
        <v>45</v>
      </c>
      <c r="Z2" t="s">
        <v>40</v>
      </c>
      <c r="AA2" t="s">
        <v>35</v>
      </c>
      <c r="AB2" t="s">
        <v>46</v>
      </c>
      <c r="AC2" t="s">
        <v>47</v>
      </c>
      <c r="AD2" t="str">
        <f>HYPERLINK("https://esastar-publication.sso.esa.int/ESATenderActions/details/197061", "https://esastar-publication.sso.esa.int/ESATenderActions/details/197061")</f>
        <v>https://esastar-publication.sso.esa.int/ESATenderActions/details/197061</v>
      </c>
    </row>
    <row r="3" spans="1:30" hidden="1" x14ac:dyDescent="0.35">
      <c r="A3" t="s">
        <v>48</v>
      </c>
      <c r="B3" t="s">
        <v>49</v>
      </c>
      <c r="C3" t="s">
        <v>50</v>
      </c>
      <c r="D3" t="s">
        <v>51</v>
      </c>
      <c r="E3" t="s">
        <v>34</v>
      </c>
      <c r="F3" t="s">
        <v>35</v>
      </c>
      <c r="G3" s="1">
        <v>46311</v>
      </c>
      <c r="H3" t="s">
        <v>35</v>
      </c>
      <c r="I3" t="s">
        <v>35</v>
      </c>
      <c r="J3" t="s">
        <v>35</v>
      </c>
      <c r="K3" t="s">
        <v>35</v>
      </c>
      <c r="L3" s="1">
        <v>46311</v>
      </c>
      <c r="M3" t="s">
        <v>52</v>
      </c>
      <c r="N3" t="s">
        <v>53</v>
      </c>
      <c r="O3" t="s">
        <v>38</v>
      </c>
      <c r="P3" t="s">
        <v>54</v>
      </c>
      <c r="Q3" t="s">
        <v>40</v>
      </c>
      <c r="R3" t="s">
        <v>40</v>
      </c>
      <c r="S3" t="s">
        <v>55</v>
      </c>
      <c r="T3" t="s">
        <v>42</v>
      </c>
      <c r="U3" t="s">
        <v>43</v>
      </c>
      <c r="V3" t="s">
        <v>56</v>
      </c>
      <c r="W3" t="s">
        <v>57</v>
      </c>
      <c r="X3" t="s">
        <v>35</v>
      </c>
      <c r="Y3" t="s">
        <v>58</v>
      </c>
      <c r="Z3" t="s">
        <v>40</v>
      </c>
      <c r="AA3" t="s">
        <v>35</v>
      </c>
      <c r="AB3" t="s">
        <v>59</v>
      </c>
      <c r="AC3" t="s">
        <v>35</v>
      </c>
      <c r="AD3" t="str">
        <f>HYPERLINK("https://esastar-publication.sso.esa.int/ESATenderActions/details/197007", "https://esastar-publication.sso.esa.int/ESATenderActions/details/197007")</f>
        <v>https://esastar-publication.sso.esa.int/ESATenderActions/details/197007</v>
      </c>
    </row>
    <row r="4" spans="1:30" hidden="1" x14ac:dyDescent="0.35">
      <c r="A4" t="s">
        <v>60</v>
      </c>
      <c r="B4" t="s">
        <v>61</v>
      </c>
      <c r="C4" t="s">
        <v>50</v>
      </c>
      <c r="D4" t="s">
        <v>62</v>
      </c>
      <c r="E4" t="s">
        <v>34</v>
      </c>
      <c r="F4" t="s">
        <v>35</v>
      </c>
      <c r="G4" s="1">
        <v>46311</v>
      </c>
      <c r="H4" t="s">
        <v>35</v>
      </c>
      <c r="I4" t="s">
        <v>35</v>
      </c>
      <c r="J4" t="s">
        <v>35</v>
      </c>
      <c r="K4" t="s">
        <v>35</v>
      </c>
      <c r="L4" s="1">
        <v>46315</v>
      </c>
      <c r="M4" t="s">
        <v>63</v>
      </c>
      <c r="N4" t="s">
        <v>53</v>
      </c>
      <c r="O4" t="s">
        <v>64</v>
      </c>
      <c r="P4" t="s">
        <v>54</v>
      </c>
      <c r="Q4" t="s">
        <v>65</v>
      </c>
      <c r="R4" t="s">
        <v>40</v>
      </c>
      <c r="S4" t="s">
        <v>66</v>
      </c>
      <c r="T4" t="s">
        <v>67</v>
      </c>
      <c r="U4" t="s">
        <v>68</v>
      </c>
      <c r="V4" t="s">
        <v>56</v>
      </c>
      <c r="W4" t="s">
        <v>69</v>
      </c>
      <c r="X4" t="s">
        <v>35</v>
      </c>
      <c r="Y4" t="s">
        <v>70</v>
      </c>
      <c r="Z4" t="s">
        <v>40</v>
      </c>
      <c r="AA4" t="s">
        <v>35</v>
      </c>
      <c r="AB4" t="s">
        <v>71</v>
      </c>
      <c r="AC4" t="s">
        <v>35</v>
      </c>
      <c r="AD4" t="str">
        <f>HYPERLINK("https://esastar-publication.sso.esa.int/ESATenderActions/details/197006", "https://esastar-publication.sso.esa.int/ESATenderActions/details/197006")</f>
        <v>https://esastar-publication.sso.esa.int/ESATenderActions/details/197006</v>
      </c>
    </row>
    <row r="5" spans="1:30" hidden="1" x14ac:dyDescent="0.35">
      <c r="A5" t="s">
        <v>72</v>
      </c>
      <c r="B5" t="s">
        <v>73</v>
      </c>
      <c r="C5" t="s">
        <v>50</v>
      </c>
      <c r="D5" t="s">
        <v>74</v>
      </c>
      <c r="E5" t="s">
        <v>34</v>
      </c>
      <c r="F5" t="s">
        <v>35</v>
      </c>
      <c r="G5" s="1">
        <v>46311</v>
      </c>
      <c r="H5" t="s">
        <v>35</v>
      </c>
      <c r="I5" t="s">
        <v>35</v>
      </c>
      <c r="J5" t="s">
        <v>35</v>
      </c>
      <c r="K5" t="s">
        <v>35</v>
      </c>
      <c r="L5" s="1">
        <v>46315</v>
      </c>
      <c r="M5" t="s">
        <v>75</v>
      </c>
      <c r="N5" t="s">
        <v>76</v>
      </c>
      <c r="O5" t="s">
        <v>38</v>
      </c>
      <c r="P5" t="s">
        <v>77</v>
      </c>
      <c r="Q5" t="s">
        <v>40</v>
      </c>
      <c r="R5" t="s">
        <v>40</v>
      </c>
      <c r="S5" t="s">
        <v>78</v>
      </c>
      <c r="T5" t="s">
        <v>67</v>
      </c>
      <c r="U5" t="s">
        <v>79</v>
      </c>
      <c r="V5" t="s">
        <v>80</v>
      </c>
      <c r="W5" t="s">
        <v>81</v>
      </c>
      <c r="X5" t="s">
        <v>35</v>
      </c>
      <c r="Y5" t="s">
        <v>82</v>
      </c>
      <c r="Z5" t="s">
        <v>40</v>
      </c>
      <c r="AA5" t="s">
        <v>35</v>
      </c>
      <c r="AB5" t="s">
        <v>83</v>
      </c>
      <c r="AC5" t="s">
        <v>84</v>
      </c>
      <c r="AD5" t="str">
        <f>HYPERLINK("https://esastar-publication.sso.esa.int/ESATenderActions/details/197004", "https://esastar-publication.sso.esa.int/ESATenderActions/details/197004")</f>
        <v>https://esastar-publication.sso.esa.int/ESATenderActions/details/197004</v>
      </c>
    </row>
    <row r="6" spans="1:30" ht="29" hidden="1" x14ac:dyDescent="0.35">
      <c r="A6" t="s">
        <v>85</v>
      </c>
      <c r="B6" t="s">
        <v>86</v>
      </c>
      <c r="C6" t="s">
        <v>50</v>
      </c>
      <c r="D6" t="s">
        <v>87</v>
      </c>
      <c r="E6" t="s">
        <v>34</v>
      </c>
      <c r="F6" t="s">
        <v>35</v>
      </c>
      <c r="G6" s="1">
        <v>46311</v>
      </c>
      <c r="H6" t="s">
        <v>35</v>
      </c>
      <c r="I6" t="s">
        <v>35</v>
      </c>
      <c r="J6" t="s">
        <v>35</v>
      </c>
      <c r="K6" t="s">
        <v>35</v>
      </c>
      <c r="L6" s="1">
        <v>46311</v>
      </c>
      <c r="M6" t="s">
        <v>52</v>
      </c>
      <c r="N6" t="s">
        <v>37</v>
      </c>
      <c r="O6" t="s">
        <v>38</v>
      </c>
      <c r="P6" t="s">
        <v>35</v>
      </c>
      <c r="Q6" t="s">
        <v>40</v>
      </c>
      <c r="R6" t="s">
        <v>40</v>
      </c>
      <c r="S6" t="s">
        <v>88</v>
      </c>
      <c r="T6" t="s">
        <v>67</v>
      </c>
      <c r="U6" t="s">
        <v>43</v>
      </c>
      <c r="V6" t="s">
        <v>80</v>
      </c>
      <c r="W6" t="s">
        <v>89</v>
      </c>
      <c r="X6" t="s">
        <v>35</v>
      </c>
      <c r="Y6" t="s">
        <v>45</v>
      </c>
      <c r="Z6" t="s">
        <v>40</v>
      </c>
      <c r="AA6" t="s">
        <v>35</v>
      </c>
      <c r="AB6" t="s">
        <v>90</v>
      </c>
      <c r="AC6" t="s">
        <v>91</v>
      </c>
      <c r="AD6" t="str">
        <f>HYPERLINK("https://esastar-publication.sso.esa.int/ESATenderActions/details/197003", "https://esastar-publication.sso.esa.int/ESATenderActions/details/197003")</f>
        <v>https://esastar-publication.sso.esa.int/ESATenderActions/details/197003</v>
      </c>
    </row>
    <row r="7" spans="1:30" hidden="1" x14ac:dyDescent="0.35">
      <c r="A7" t="s">
        <v>92</v>
      </c>
      <c r="B7" t="s">
        <v>93</v>
      </c>
      <c r="C7" t="s">
        <v>50</v>
      </c>
      <c r="D7" t="s">
        <v>94</v>
      </c>
      <c r="E7" t="s">
        <v>34</v>
      </c>
      <c r="F7" t="s">
        <v>35</v>
      </c>
      <c r="G7" s="1">
        <v>46311</v>
      </c>
      <c r="H7" t="s">
        <v>35</v>
      </c>
      <c r="I7" t="s">
        <v>35</v>
      </c>
      <c r="J7" t="s">
        <v>35</v>
      </c>
      <c r="K7" t="s">
        <v>35</v>
      </c>
      <c r="L7" s="1">
        <v>46311</v>
      </c>
      <c r="M7" t="s">
        <v>52</v>
      </c>
      <c r="N7" t="s">
        <v>37</v>
      </c>
      <c r="O7" t="s">
        <v>64</v>
      </c>
      <c r="P7" t="s">
        <v>39</v>
      </c>
      <c r="Q7" t="s">
        <v>40</v>
      </c>
      <c r="R7" t="s">
        <v>40</v>
      </c>
      <c r="S7" t="s">
        <v>95</v>
      </c>
      <c r="T7" t="s">
        <v>67</v>
      </c>
      <c r="U7" t="s">
        <v>43</v>
      </c>
      <c r="V7" t="s">
        <v>80</v>
      </c>
      <c r="W7" t="s">
        <v>96</v>
      </c>
      <c r="X7" t="s">
        <v>35</v>
      </c>
      <c r="Y7" t="s">
        <v>45</v>
      </c>
      <c r="Z7" t="s">
        <v>40</v>
      </c>
      <c r="AA7" t="s">
        <v>35</v>
      </c>
      <c r="AB7" t="s">
        <v>97</v>
      </c>
      <c r="AC7" t="s">
        <v>98</v>
      </c>
      <c r="AD7" t="str">
        <f>HYPERLINK("https://esastar-publication.sso.esa.int/ESATenderActions/details/197001", "https://esastar-publication.sso.esa.int/ESATenderActions/details/197001")</f>
        <v>https://esastar-publication.sso.esa.int/ESATenderActions/details/197001</v>
      </c>
    </row>
    <row r="8" spans="1:30" hidden="1" x14ac:dyDescent="0.35">
      <c r="A8" t="s">
        <v>99</v>
      </c>
      <c r="B8" t="s">
        <v>100</v>
      </c>
      <c r="C8" t="s">
        <v>50</v>
      </c>
      <c r="D8" t="s">
        <v>101</v>
      </c>
      <c r="E8" t="s">
        <v>102</v>
      </c>
      <c r="F8" t="s">
        <v>103</v>
      </c>
      <c r="G8" s="1">
        <v>46311</v>
      </c>
      <c r="H8" t="s">
        <v>35</v>
      </c>
      <c r="I8" t="s">
        <v>35</v>
      </c>
      <c r="J8" t="s">
        <v>35</v>
      </c>
      <c r="K8" t="s">
        <v>35</v>
      </c>
      <c r="L8" s="1">
        <v>46311</v>
      </c>
      <c r="M8" t="s">
        <v>52</v>
      </c>
      <c r="N8" t="s">
        <v>37</v>
      </c>
      <c r="O8" t="s">
        <v>35</v>
      </c>
      <c r="P8" t="s">
        <v>104</v>
      </c>
      <c r="Q8" t="s">
        <v>40</v>
      </c>
      <c r="R8" t="s">
        <v>40</v>
      </c>
      <c r="S8" t="s">
        <v>105</v>
      </c>
      <c r="T8" t="s">
        <v>67</v>
      </c>
      <c r="U8" t="s">
        <v>106</v>
      </c>
      <c r="V8" t="s">
        <v>80</v>
      </c>
      <c r="W8" t="s">
        <v>107</v>
      </c>
      <c r="X8" t="s">
        <v>35</v>
      </c>
      <c r="Y8" t="s">
        <v>108</v>
      </c>
      <c r="Z8" t="s">
        <v>40</v>
      </c>
      <c r="AA8" t="s">
        <v>35</v>
      </c>
      <c r="AB8" t="s">
        <v>109</v>
      </c>
      <c r="AC8" t="s">
        <v>35</v>
      </c>
      <c r="AD8" t="str">
        <f>HYPERLINK("https://esastar-publication.sso.esa.int/ESATenderActions/details/197000", "https://esastar-publication.sso.esa.int/ESATenderActions/details/197000")</f>
        <v>https://esastar-publication.sso.esa.int/ESATenderActions/details/197000</v>
      </c>
    </row>
    <row r="9" spans="1:30" hidden="1" x14ac:dyDescent="0.35">
      <c r="A9" t="s">
        <v>110</v>
      </c>
      <c r="B9" t="s">
        <v>111</v>
      </c>
      <c r="C9" t="s">
        <v>50</v>
      </c>
      <c r="D9" t="s">
        <v>112</v>
      </c>
      <c r="E9" t="s">
        <v>34</v>
      </c>
      <c r="F9" t="s">
        <v>35</v>
      </c>
      <c r="G9" s="1">
        <v>46311</v>
      </c>
      <c r="H9" t="s">
        <v>35</v>
      </c>
      <c r="I9" t="s">
        <v>35</v>
      </c>
      <c r="J9" t="s">
        <v>35</v>
      </c>
      <c r="K9" t="s">
        <v>35</v>
      </c>
      <c r="L9" s="1">
        <v>46311</v>
      </c>
      <c r="M9" t="s">
        <v>52</v>
      </c>
      <c r="N9" t="s">
        <v>37</v>
      </c>
      <c r="O9" t="s">
        <v>38</v>
      </c>
      <c r="P9" t="s">
        <v>39</v>
      </c>
      <c r="Q9" t="s">
        <v>40</v>
      </c>
      <c r="R9" t="s">
        <v>40</v>
      </c>
      <c r="S9" t="s">
        <v>113</v>
      </c>
      <c r="T9" t="s">
        <v>67</v>
      </c>
      <c r="U9" t="s">
        <v>114</v>
      </c>
      <c r="V9" t="s">
        <v>80</v>
      </c>
      <c r="W9" t="s">
        <v>115</v>
      </c>
      <c r="X9" t="s">
        <v>35</v>
      </c>
      <c r="Y9" t="s">
        <v>116</v>
      </c>
      <c r="Z9" t="s">
        <v>40</v>
      </c>
      <c r="AA9" t="s">
        <v>35</v>
      </c>
      <c r="AB9" t="s">
        <v>117</v>
      </c>
      <c r="AC9" t="s">
        <v>118</v>
      </c>
      <c r="AD9" t="str">
        <f>HYPERLINK("https://esastar-publication.sso.esa.int/ESATenderActions/details/196998", "https://esastar-publication.sso.esa.int/ESATenderActions/details/196998")</f>
        <v>https://esastar-publication.sso.esa.int/ESATenderActions/details/196998</v>
      </c>
    </row>
    <row r="10" spans="1:30" x14ac:dyDescent="0.35">
      <c r="A10" t="s">
        <v>119</v>
      </c>
      <c r="B10" t="s">
        <v>120</v>
      </c>
      <c r="C10" t="s">
        <v>32</v>
      </c>
      <c r="D10" t="s">
        <v>121</v>
      </c>
      <c r="E10" t="s">
        <v>34</v>
      </c>
      <c r="F10" t="s">
        <v>35</v>
      </c>
      <c r="G10" s="1">
        <v>46303</v>
      </c>
      <c r="H10" s="1">
        <v>46304</v>
      </c>
      <c r="I10" s="1">
        <v>46366</v>
      </c>
      <c r="J10" s="1">
        <v>46352</v>
      </c>
      <c r="K10" s="1">
        <v>46352</v>
      </c>
      <c r="L10" s="1">
        <v>46304</v>
      </c>
      <c r="M10" t="s">
        <v>122</v>
      </c>
      <c r="N10" t="s">
        <v>37</v>
      </c>
      <c r="O10" t="s">
        <v>64</v>
      </c>
      <c r="P10" t="s">
        <v>35</v>
      </c>
      <c r="Q10" t="s">
        <v>40</v>
      </c>
      <c r="R10" t="s">
        <v>40</v>
      </c>
      <c r="S10" t="s">
        <v>123</v>
      </c>
      <c r="T10" t="s">
        <v>67</v>
      </c>
      <c r="U10" t="s">
        <v>124</v>
      </c>
      <c r="V10" t="s">
        <v>35</v>
      </c>
      <c r="W10" t="s">
        <v>35</v>
      </c>
      <c r="X10" t="s">
        <v>125</v>
      </c>
      <c r="Y10" t="s">
        <v>126</v>
      </c>
      <c r="Z10" t="s">
        <v>40</v>
      </c>
      <c r="AA10" t="s">
        <v>35</v>
      </c>
      <c r="AB10" t="s">
        <v>127</v>
      </c>
      <c r="AC10" t="s">
        <v>128</v>
      </c>
      <c r="AD10" t="str">
        <f>HYPERLINK("https://esastar-publication.sso.esa.int/ESATenderActions/details/196616", "https://esastar-publication.sso.esa.int/ESATenderActions/details/196616")</f>
        <v>https://esastar-publication.sso.esa.int/ESATenderActions/details/196616</v>
      </c>
    </row>
    <row r="11" spans="1:30" x14ac:dyDescent="0.35">
      <c r="A11" t="s">
        <v>129</v>
      </c>
      <c r="B11" t="s">
        <v>130</v>
      </c>
      <c r="C11" t="s">
        <v>32</v>
      </c>
      <c r="D11" t="s">
        <v>131</v>
      </c>
      <c r="E11" t="s">
        <v>34</v>
      </c>
      <c r="F11" t="s">
        <v>35</v>
      </c>
      <c r="G11" s="1">
        <v>46303</v>
      </c>
      <c r="H11" s="1">
        <v>46304</v>
      </c>
      <c r="I11" s="1">
        <v>46365</v>
      </c>
      <c r="J11" s="1">
        <v>46351</v>
      </c>
      <c r="K11" s="1">
        <v>46351</v>
      </c>
      <c r="L11" s="1">
        <v>46304</v>
      </c>
      <c r="M11" t="s">
        <v>132</v>
      </c>
      <c r="N11" t="s">
        <v>37</v>
      </c>
      <c r="O11" t="s">
        <v>64</v>
      </c>
      <c r="P11" t="s">
        <v>35</v>
      </c>
      <c r="Q11" t="s">
        <v>40</v>
      </c>
      <c r="R11" t="s">
        <v>40</v>
      </c>
      <c r="S11" t="s">
        <v>133</v>
      </c>
      <c r="T11" t="s">
        <v>67</v>
      </c>
      <c r="U11" t="s">
        <v>124</v>
      </c>
      <c r="V11" t="s">
        <v>35</v>
      </c>
      <c r="W11" t="s">
        <v>35</v>
      </c>
      <c r="X11" t="s">
        <v>134</v>
      </c>
      <c r="Y11" t="s">
        <v>126</v>
      </c>
      <c r="Z11" t="s">
        <v>40</v>
      </c>
      <c r="AA11" t="s">
        <v>35</v>
      </c>
      <c r="AB11" t="s">
        <v>135</v>
      </c>
      <c r="AC11" t="s">
        <v>136</v>
      </c>
      <c r="AD11" t="str">
        <f>HYPERLINK("https://esastar-publication.sso.esa.int/ESATenderActions/details/196615", "https://esastar-publication.sso.esa.int/ESATenderActions/details/196615")</f>
        <v>https://esastar-publication.sso.esa.int/ESATenderActions/details/196615</v>
      </c>
    </row>
    <row r="12" spans="1:30" x14ac:dyDescent="0.35">
      <c r="A12" t="s">
        <v>137</v>
      </c>
      <c r="B12" t="s">
        <v>138</v>
      </c>
      <c r="C12" t="s">
        <v>32</v>
      </c>
      <c r="D12" t="s">
        <v>139</v>
      </c>
      <c r="E12" t="s">
        <v>34</v>
      </c>
      <c r="F12" t="s">
        <v>35</v>
      </c>
      <c r="G12" s="1">
        <v>46303</v>
      </c>
      <c r="H12" s="1">
        <v>46303</v>
      </c>
      <c r="I12" s="1">
        <v>46363</v>
      </c>
      <c r="J12" s="1">
        <v>46349</v>
      </c>
      <c r="K12" s="1">
        <v>46349</v>
      </c>
      <c r="L12" s="1">
        <v>46303</v>
      </c>
      <c r="M12" t="s">
        <v>122</v>
      </c>
      <c r="N12" t="s">
        <v>37</v>
      </c>
      <c r="O12" t="s">
        <v>64</v>
      </c>
      <c r="P12" t="s">
        <v>140</v>
      </c>
      <c r="Q12" t="s">
        <v>40</v>
      </c>
      <c r="R12" t="s">
        <v>40</v>
      </c>
      <c r="S12" t="s">
        <v>133</v>
      </c>
      <c r="T12" t="s">
        <v>141</v>
      </c>
      <c r="U12" t="s">
        <v>142</v>
      </c>
      <c r="V12" t="s">
        <v>35</v>
      </c>
      <c r="W12" t="s">
        <v>35</v>
      </c>
      <c r="X12" t="s">
        <v>134</v>
      </c>
      <c r="Y12" t="s">
        <v>143</v>
      </c>
      <c r="Z12" t="s">
        <v>40</v>
      </c>
      <c r="AA12" t="s">
        <v>35</v>
      </c>
      <c r="AB12" t="s">
        <v>144</v>
      </c>
      <c r="AC12" t="s">
        <v>136</v>
      </c>
      <c r="AD12" t="str">
        <f>HYPERLINK("https://esastar-publication.sso.esa.int/ESATenderActions/details/196614", "https://esastar-publication.sso.esa.int/ESATenderActions/details/196614")</f>
        <v>https://esastar-publication.sso.esa.int/ESATenderActions/details/196614</v>
      </c>
    </row>
    <row r="13" spans="1:30" x14ac:dyDescent="0.35">
      <c r="A13" t="s">
        <v>145</v>
      </c>
      <c r="B13" t="s">
        <v>146</v>
      </c>
      <c r="C13" t="s">
        <v>32</v>
      </c>
      <c r="D13" t="s">
        <v>147</v>
      </c>
      <c r="E13" t="s">
        <v>34</v>
      </c>
      <c r="F13" t="s">
        <v>35</v>
      </c>
      <c r="G13" s="1">
        <v>46303</v>
      </c>
      <c r="H13" s="1">
        <v>46303</v>
      </c>
      <c r="I13" s="1">
        <v>46345</v>
      </c>
      <c r="J13" s="1">
        <v>46338</v>
      </c>
      <c r="K13" s="1">
        <v>46338</v>
      </c>
      <c r="L13" s="1">
        <v>46303</v>
      </c>
      <c r="M13" t="s">
        <v>122</v>
      </c>
      <c r="N13" t="s">
        <v>37</v>
      </c>
      <c r="O13" t="s">
        <v>64</v>
      </c>
      <c r="P13" t="s">
        <v>39</v>
      </c>
      <c r="Q13" t="s">
        <v>40</v>
      </c>
      <c r="R13" t="s">
        <v>40</v>
      </c>
      <c r="S13" t="s">
        <v>95</v>
      </c>
      <c r="T13" t="s">
        <v>67</v>
      </c>
      <c r="U13" t="s">
        <v>43</v>
      </c>
      <c r="V13" t="s">
        <v>35</v>
      </c>
      <c r="W13" t="s">
        <v>35</v>
      </c>
      <c r="X13" t="s">
        <v>148</v>
      </c>
      <c r="Y13" t="s">
        <v>45</v>
      </c>
      <c r="Z13" t="s">
        <v>40</v>
      </c>
      <c r="AA13" t="s">
        <v>35</v>
      </c>
      <c r="AB13" t="s">
        <v>149</v>
      </c>
      <c r="AC13" t="s">
        <v>150</v>
      </c>
      <c r="AD13" t="str">
        <f>HYPERLINK("https://esastar-publication.sso.esa.int/ESATenderActions/details/196612", "https://esastar-publication.sso.esa.int/ESATenderActions/details/196612")</f>
        <v>https://esastar-publication.sso.esa.int/ESATenderActions/details/196612</v>
      </c>
    </row>
    <row r="14" spans="1:30" x14ac:dyDescent="0.35">
      <c r="A14" t="s">
        <v>151</v>
      </c>
      <c r="B14" t="s">
        <v>152</v>
      </c>
      <c r="C14" t="s">
        <v>32</v>
      </c>
      <c r="D14" t="s">
        <v>153</v>
      </c>
      <c r="E14" t="s">
        <v>34</v>
      </c>
      <c r="F14" t="s">
        <v>35</v>
      </c>
      <c r="G14" s="1">
        <v>46303</v>
      </c>
      <c r="H14" s="1">
        <v>46303</v>
      </c>
      <c r="I14" s="1">
        <v>46332</v>
      </c>
      <c r="J14" s="1">
        <v>46318</v>
      </c>
      <c r="K14" s="1">
        <v>46318</v>
      </c>
      <c r="L14" s="1">
        <v>46303</v>
      </c>
      <c r="M14" t="s">
        <v>122</v>
      </c>
      <c r="N14" t="s">
        <v>37</v>
      </c>
      <c r="O14" t="s">
        <v>64</v>
      </c>
      <c r="P14" t="s">
        <v>154</v>
      </c>
      <c r="Q14" t="s">
        <v>65</v>
      </c>
      <c r="R14" t="s">
        <v>40</v>
      </c>
      <c r="S14" t="s">
        <v>155</v>
      </c>
      <c r="T14" t="s">
        <v>67</v>
      </c>
      <c r="U14" t="s">
        <v>156</v>
      </c>
      <c r="V14" t="s">
        <v>35</v>
      </c>
      <c r="W14" t="s">
        <v>35</v>
      </c>
      <c r="X14" t="s">
        <v>157</v>
      </c>
      <c r="Y14" t="s">
        <v>45</v>
      </c>
      <c r="Z14" t="s">
        <v>40</v>
      </c>
      <c r="AA14" t="s">
        <v>35</v>
      </c>
      <c r="AB14" t="s">
        <v>158</v>
      </c>
      <c r="AC14" t="s">
        <v>159</v>
      </c>
      <c r="AD14" t="str">
        <f>HYPERLINK("https://esastar-publication.sso.esa.int/ESATenderActions/details/196611", "https://esastar-publication.sso.esa.int/ESATenderActions/details/196611")</f>
        <v>https://esastar-publication.sso.esa.int/ESATenderActions/details/196611</v>
      </c>
    </row>
    <row r="15" spans="1:30" hidden="1" x14ac:dyDescent="0.35">
      <c r="A15" t="s">
        <v>160</v>
      </c>
      <c r="B15" t="s">
        <v>161</v>
      </c>
      <c r="C15" t="s">
        <v>50</v>
      </c>
      <c r="D15" t="s">
        <v>162</v>
      </c>
      <c r="E15" t="s">
        <v>34</v>
      </c>
      <c r="F15" t="s">
        <v>35</v>
      </c>
      <c r="G15" s="1">
        <v>46303</v>
      </c>
      <c r="H15" t="s">
        <v>35</v>
      </c>
      <c r="I15" t="s">
        <v>35</v>
      </c>
      <c r="J15" t="s">
        <v>35</v>
      </c>
      <c r="K15" t="s">
        <v>35</v>
      </c>
      <c r="L15" s="1">
        <v>46303</v>
      </c>
      <c r="M15" t="s">
        <v>52</v>
      </c>
      <c r="N15" t="s">
        <v>37</v>
      </c>
      <c r="O15" t="s">
        <v>163</v>
      </c>
      <c r="P15" t="s">
        <v>35</v>
      </c>
      <c r="Q15" t="s">
        <v>40</v>
      </c>
      <c r="R15" t="s">
        <v>40</v>
      </c>
      <c r="S15" t="s">
        <v>164</v>
      </c>
      <c r="T15" t="s">
        <v>67</v>
      </c>
      <c r="U15" t="s">
        <v>165</v>
      </c>
      <c r="V15" t="s">
        <v>80</v>
      </c>
      <c r="W15" t="s">
        <v>166</v>
      </c>
      <c r="X15" t="s">
        <v>35</v>
      </c>
      <c r="Y15" t="s">
        <v>167</v>
      </c>
      <c r="Z15" t="s">
        <v>40</v>
      </c>
      <c r="AA15" t="s">
        <v>35</v>
      </c>
      <c r="AB15" t="s">
        <v>168</v>
      </c>
      <c r="AC15" t="s">
        <v>150</v>
      </c>
      <c r="AD15" t="str">
        <f>HYPERLINK("https://esastar-publication.sso.esa.int/ESATenderActions/details/196610", "https://esastar-publication.sso.esa.int/ESATenderActions/details/196610")</f>
        <v>https://esastar-publication.sso.esa.int/ESATenderActions/details/196610</v>
      </c>
    </row>
    <row r="16" spans="1:30" hidden="1" x14ac:dyDescent="0.35">
      <c r="A16" t="s">
        <v>169</v>
      </c>
      <c r="B16" t="s">
        <v>170</v>
      </c>
      <c r="C16" t="s">
        <v>50</v>
      </c>
      <c r="D16" t="s">
        <v>171</v>
      </c>
      <c r="E16" t="s">
        <v>34</v>
      </c>
      <c r="F16" t="s">
        <v>35</v>
      </c>
      <c r="G16" s="1">
        <v>46303</v>
      </c>
      <c r="H16" t="s">
        <v>35</v>
      </c>
      <c r="I16" t="s">
        <v>35</v>
      </c>
      <c r="J16" t="s">
        <v>35</v>
      </c>
      <c r="K16" t="s">
        <v>35</v>
      </c>
      <c r="L16" s="1">
        <v>46315</v>
      </c>
      <c r="M16" t="s">
        <v>172</v>
      </c>
      <c r="N16" t="s">
        <v>173</v>
      </c>
      <c r="O16" t="s">
        <v>64</v>
      </c>
      <c r="P16" t="s">
        <v>35</v>
      </c>
      <c r="Q16" t="s">
        <v>40</v>
      </c>
      <c r="R16" t="s">
        <v>40</v>
      </c>
      <c r="S16" t="s">
        <v>174</v>
      </c>
      <c r="T16" t="s">
        <v>67</v>
      </c>
      <c r="U16" t="s">
        <v>175</v>
      </c>
      <c r="V16" t="s">
        <v>80</v>
      </c>
      <c r="W16" t="s">
        <v>107</v>
      </c>
      <c r="X16" t="s">
        <v>35</v>
      </c>
      <c r="Y16" t="s">
        <v>176</v>
      </c>
      <c r="Z16" t="s">
        <v>40</v>
      </c>
      <c r="AA16" t="s">
        <v>35</v>
      </c>
      <c r="AB16" t="s">
        <v>35</v>
      </c>
      <c r="AC16" t="s">
        <v>35</v>
      </c>
      <c r="AD16" t="str">
        <f>HYPERLINK("https://esastar-publication.sso.esa.int/ESATenderActions/details/196608", "https://esastar-publication.sso.esa.int/ESATenderActions/details/196608")</f>
        <v>https://esastar-publication.sso.esa.int/ESATenderActions/details/196608</v>
      </c>
    </row>
    <row r="17" spans="1:30" hidden="1" x14ac:dyDescent="0.35">
      <c r="A17" t="s">
        <v>177</v>
      </c>
      <c r="B17" t="s">
        <v>178</v>
      </c>
      <c r="C17" t="s">
        <v>50</v>
      </c>
      <c r="D17" t="s">
        <v>179</v>
      </c>
      <c r="E17" t="s">
        <v>34</v>
      </c>
      <c r="F17" t="s">
        <v>35</v>
      </c>
      <c r="G17" s="1">
        <v>46303</v>
      </c>
      <c r="H17" t="s">
        <v>35</v>
      </c>
      <c r="I17" t="s">
        <v>35</v>
      </c>
      <c r="J17" t="s">
        <v>35</v>
      </c>
      <c r="K17" t="s">
        <v>35</v>
      </c>
      <c r="L17" s="1">
        <v>46303</v>
      </c>
      <c r="M17" t="s">
        <v>52</v>
      </c>
      <c r="N17" t="s">
        <v>173</v>
      </c>
      <c r="O17" t="s">
        <v>64</v>
      </c>
      <c r="P17" t="s">
        <v>180</v>
      </c>
      <c r="Q17" t="s">
        <v>40</v>
      </c>
      <c r="R17" t="s">
        <v>40</v>
      </c>
      <c r="S17" t="s">
        <v>181</v>
      </c>
      <c r="T17" t="s">
        <v>67</v>
      </c>
      <c r="U17" t="s">
        <v>182</v>
      </c>
      <c r="V17" t="s">
        <v>80</v>
      </c>
      <c r="W17" t="s">
        <v>183</v>
      </c>
      <c r="X17" t="s">
        <v>35</v>
      </c>
      <c r="Y17" t="s">
        <v>184</v>
      </c>
      <c r="Z17" t="s">
        <v>40</v>
      </c>
      <c r="AA17" t="s">
        <v>35</v>
      </c>
      <c r="AB17" t="s">
        <v>35</v>
      </c>
      <c r="AC17" t="s">
        <v>35</v>
      </c>
      <c r="AD17" t="str">
        <f>HYPERLINK("https://esastar-publication.sso.esa.int/ESATenderActions/details/196607", "https://esastar-publication.sso.esa.int/ESATenderActions/details/196607")</f>
        <v>https://esastar-publication.sso.esa.int/ESATenderActions/details/196607</v>
      </c>
    </row>
    <row r="18" spans="1:30" ht="43.5" x14ac:dyDescent="0.35">
      <c r="A18" t="s">
        <v>185</v>
      </c>
      <c r="B18" t="s">
        <v>186</v>
      </c>
      <c r="C18" t="s">
        <v>32</v>
      </c>
      <c r="D18" t="s">
        <v>187</v>
      </c>
      <c r="E18" t="s">
        <v>34</v>
      </c>
      <c r="F18" t="s">
        <v>35</v>
      </c>
      <c r="G18" s="1">
        <v>46302</v>
      </c>
      <c r="H18" s="1">
        <v>46302</v>
      </c>
      <c r="I18" s="1">
        <v>46395</v>
      </c>
      <c r="J18" s="1">
        <v>46381</v>
      </c>
      <c r="K18" s="1">
        <v>46381</v>
      </c>
      <c r="L18" s="1">
        <v>46311</v>
      </c>
      <c r="M18" t="s">
        <v>188</v>
      </c>
      <c r="N18" t="s">
        <v>37</v>
      </c>
      <c r="O18" t="s">
        <v>64</v>
      </c>
      <c r="P18" t="s">
        <v>140</v>
      </c>
      <c r="Q18" t="s">
        <v>40</v>
      </c>
      <c r="R18" t="s">
        <v>40</v>
      </c>
      <c r="S18" t="s">
        <v>189</v>
      </c>
      <c r="T18" t="s">
        <v>67</v>
      </c>
      <c r="U18" t="s">
        <v>190</v>
      </c>
      <c r="V18" t="s">
        <v>35</v>
      </c>
      <c r="W18" t="s">
        <v>35</v>
      </c>
      <c r="X18" t="s">
        <v>191</v>
      </c>
      <c r="Y18" t="s">
        <v>192</v>
      </c>
      <c r="Z18" t="s">
        <v>40</v>
      </c>
      <c r="AA18" t="s">
        <v>35</v>
      </c>
      <c r="AB18" t="s">
        <v>193</v>
      </c>
      <c r="AC18" t="s">
        <v>194</v>
      </c>
      <c r="AD18" t="str">
        <f>HYPERLINK("https://esastar-publication.sso.esa.int/ESATenderActions/details/196489", "https://esastar-publication.sso.esa.int/ESATenderActions/details/196489")</f>
        <v>https://esastar-publication.sso.esa.int/ESATenderActions/details/196489</v>
      </c>
    </row>
    <row r="19" spans="1:30" hidden="1" x14ac:dyDescent="0.35">
      <c r="A19" t="s">
        <v>195</v>
      </c>
      <c r="B19" t="s">
        <v>196</v>
      </c>
      <c r="C19" t="s">
        <v>50</v>
      </c>
      <c r="D19" t="s">
        <v>197</v>
      </c>
      <c r="E19" t="s">
        <v>102</v>
      </c>
      <c r="F19" t="s">
        <v>198</v>
      </c>
      <c r="G19" s="1">
        <v>46297</v>
      </c>
      <c r="H19" t="s">
        <v>35</v>
      </c>
      <c r="I19" t="s">
        <v>35</v>
      </c>
      <c r="J19" t="s">
        <v>35</v>
      </c>
      <c r="K19" t="s">
        <v>35</v>
      </c>
      <c r="L19" s="1">
        <v>46302</v>
      </c>
      <c r="M19" t="s">
        <v>75</v>
      </c>
      <c r="N19" t="s">
        <v>76</v>
      </c>
      <c r="O19" t="s">
        <v>199</v>
      </c>
      <c r="P19" t="s">
        <v>77</v>
      </c>
      <c r="Q19" t="s">
        <v>40</v>
      </c>
      <c r="R19" t="s">
        <v>40</v>
      </c>
      <c r="S19" t="s">
        <v>200</v>
      </c>
      <c r="T19" t="s">
        <v>67</v>
      </c>
      <c r="U19" t="s">
        <v>201</v>
      </c>
      <c r="V19" t="s">
        <v>80</v>
      </c>
      <c r="W19" t="s">
        <v>202</v>
      </c>
      <c r="X19" t="s">
        <v>35</v>
      </c>
      <c r="Y19" t="s">
        <v>203</v>
      </c>
      <c r="Z19" t="s">
        <v>40</v>
      </c>
      <c r="AA19" t="s">
        <v>35</v>
      </c>
      <c r="AB19" t="s">
        <v>109</v>
      </c>
      <c r="AC19" t="s">
        <v>35</v>
      </c>
      <c r="AD19" t="str">
        <f>HYPERLINK("https://esastar-publication.sso.esa.int/ESATenderActions/details/196300", "https://esastar-publication.sso.esa.int/ESATenderActions/details/196300")</f>
        <v>https://esastar-publication.sso.esa.int/ESATenderActions/details/196300</v>
      </c>
    </row>
    <row r="20" spans="1:30" hidden="1" x14ac:dyDescent="0.35">
      <c r="A20" t="s">
        <v>204</v>
      </c>
      <c r="B20" t="s">
        <v>205</v>
      </c>
      <c r="C20" t="s">
        <v>50</v>
      </c>
      <c r="D20" t="s">
        <v>206</v>
      </c>
      <c r="E20" t="s">
        <v>34</v>
      </c>
      <c r="F20" t="s">
        <v>35</v>
      </c>
      <c r="G20" s="1">
        <v>46297</v>
      </c>
      <c r="H20" t="s">
        <v>35</v>
      </c>
      <c r="I20" t="s">
        <v>35</v>
      </c>
      <c r="J20" t="s">
        <v>35</v>
      </c>
      <c r="K20" t="s">
        <v>35</v>
      </c>
      <c r="L20" s="1">
        <v>46297</v>
      </c>
      <c r="M20" t="s">
        <v>52</v>
      </c>
      <c r="N20" t="s">
        <v>37</v>
      </c>
      <c r="O20" t="s">
        <v>64</v>
      </c>
      <c r="P20" t="s">
        <v>39</v>
      </c>
      <c r="Q20" t="s">
        <v>40</v>
      </c>
      <c r="R20" t="s">
        <v>40</v>
      </c>
      <c r="S20" t="s">
        <v>207</v>
      </c>
      <c r="T20" t="s">
        <v>141</v>
      </c>
      <c r="U20" t="s">
        <v>43</v>
      </c>
      <c r="V20" t="s">
        <v>80</v>
      </c>
      <c r="W20" t="s">
        <v>208</v>
      </c>
      <c r="X20" t="s">
        <v>35</v>
      </c>
      <c r="Y20" t="s">
        <v>45</v>
      </c>
      <c r="Z20" t="s">
        <v>40</v>
      </c>
      <c r="AA20" t="s">
        <v>35</v>
      </c>
      <c r="AB20" t="s">
        <v>209</v>
      </c>
      <c r="AC20" t="s">
        <v>210</v>
      </c>
      <c r="AD20" t="str">
        <f>HYPERLINK("https://esastar-publication.sso.esa.int/ESATenderActions/details/196299", "https://esastar-publication.sso.esa.int/ESATenderActions/details/196299")</f>
        <v>https://esastar-publication.sso.esa.int/ESATenderActions/details/196299</v>
      </c>
    </row>
    <row r="21" spans="1:30" hidden="1" x14ac:dyDescent="0.35">
      <c r="A21" t="s">
        <v>211</v>
      </c>
      <c r="B21" t="s">
        <v>212</v>
      </c>
      <c r="C21" t="s">
        <v>50</v>
      </c>
      <c r="D21" t="s">
        <v>213</v>
      </c>
      <c r="E21" t="s">
        <v>34</v>
      </c>
      <c r="F21" t="s">
        <v>35</v>
      </c>
      <c r="G21" s="1">
        <v>46297</v>
      </c>
      <c r="H21" t="s">
        <v>35</v>
      </c>
      <c r="I21" t="s">
        <v>35</v>
      </c>
      <c r="J21" t="s">
        <v>35</v>
      </c>
      <c r="K21" t="s">
        <v>35</v>
      </c>
      <c r="L21" s="1">
        <v>46302</v>
      </c>
      <c r="M21" t="s">
        <v>172</v>
      </c>
      <c r="N21" t="s">
        <v>76</v>
      </c>
      <c r="O21" t="s">
        <v>64</v>
      </c>
      <c r="P21" t="s">
        <v>77</v>
      </c>
      <c r="Q21" t="s">
        <v>65</v>
      </c>
      <c r="R21" t="s">
        <v>40</v>
      </c>
      <c r="S21" t="s">
        <v>214</v>
      </c>
      <c r="T21" t="s">
        <v>67</v>
      </c>
      <c r="U21" t="s">
        <v>201</v>
      </c>
      <c r="V21" t="s">
        <v>80</v>
      </c>
      <c r="W21" t="s">
        <v>215</v>
      </c>
      <c r="X21" t="s">
        <v>35</v>
      </c>
      <c r="Y21" t="s">
        <v>70</v>
      </c>
      <c r="Z21" t="s">
        <v>40</v>
      </c>
      <c r="AA21" t="s">
        <v>35</v>
      </c>
      <c r="AB21" t="s">
        <v>109</v>
      </c>
      <c r="AC21" t="s">
        <v>35</v>
      </c>
      <c r="AD21" t="str">
        <f>HYPERLINK("https://esastar-publication.sso.esa.int/ESATenderActions/details/196298", "https://esastar-publication.sso.esa.int/ESATenderActions/details/196298")</f>
        <v>https://esastar-publication.sso.esa.int/ESATenderActions/details/196298</v>
      </c>
    </row>
    <row r="22" spans="1:30" hidden="1" x14ac:dyDescent="0.35">
      <c r="A22" t="s">
        <v>216</v>
      </c>
      <c r="B22" t="s">
        <v>217</v>
      </c>
      <c r="C22" t="s">
        <v>50</v>
      </c>
      <c r="D22" t="s">
        <v>218</v>
      </c>
      <c r="E22" t="s">
        <v>34</v>
      </c>
      <c r="F22" t="s">
        <v>35</v>
      </c>
      <c r="G22" s="1">
        <v>46297</v>
      </c>
      <c r="H22" t="s">
        <v>35</v>
      </c>
      <c r="I22" t="s">
        <v>35</v>
      </c>
      <c r="J22" t="s">
        <v>35</v>
      </c>
      <c r="K22" t="s">
        <v>35</v>
      </c>
      <c r="L22" s="1">
        <v>46297</v>
      </c>
      <c r="M22" t="s">
        <v>52</v>
      </c>
      <c r="N22" t="s">
        <v>37</v>
      </c>
      <c r="O22" t="s">
        <v>64</v>
      </c>
      <c r="P22" t="s">
        <v>39</v>
      </c>
      <c r="Q22" t="s">
        <v>40</v>
      </c>
      <c r="R22" t="s">
        <v>40</v>
      </c>
      <c r="S22" t="s">
        <v>207</v>
      </c>
      <c r="T22" t="s">
        <v>219</v>
      </c>
      <c r="U22" t="s">
        <v>43</v>
      </c>
      <c r="V22" t="s">
        <v>80</v>
      </c>
      <c r="W22" t="s">
        <v>208</v>
      </c>
      <c r="X22" t="s">
        <v>35</v>
      </c>
      <c r="Y22" t="s">
        <v>45</v>
      </c>
      <c r="Z22" t="s">
        <v>40</v>
      </c>
      <c r="AA22" t="s">
        <v>35</v>
      </c>
      <c r="AB22" t="s">
        <v>209</v>
      </c>
      <c r="AC22" t="s">
        <v>220</v>
      </c>
      <c r="AD22" t="str">
        <f>HYPERLINK("https://esastar-publication.sso.esa.int/ESATenderActions/details/196297", "https://esastar-publication.sso.esa.int/ESATenderActions/details/196297")</f>
        <v>https://esastar-publication.sso.esa.int/ESATenderActions/details/196297</v>
      </c>
    </row>
    <row r="23" spans="1:30" hidden="1" x14ac:dyDescent="0.35">
      <c r="A23" t="s">
        <v>221</v>
      </c>
      <c r="B23" t="s">
        <v>222</v>
      </c>
      <c r="C23" t="s">
        <v>50</v>
      </c>
      <c r="D23" t="s">
        <v>223</v>
      </c>
      <c r="E23" t="s">
        <v>34</v>
      </c>
      <c r="F23" t="s">
        <v>35</v>
      </c>
      <c r="G23" s="1">
        <v>46297</v>
      </c>
      <c r="H23" t="s">
        <v>35</v>
      </c>
      <c r="I23" t="s">
        <v>35</v>
      </c>
      <c r="J23" t="s">
        <v>35</v>
      </c>
      <c r="K23" t="s">
        <v>35</v>
      </c>
      <c r="L23" s="1">
        <v>46297</v>
      </c>
      <c r="M23" t="s">
        <v>52</v>
      </c>
      <c r="N23" t="s">
        <v>37</v>
      </c>
      <c r="O23" t="s">
        <v>38</v>
      </c>
      <c r="P23" t="s">
        <v>77</v>
      </c>
      <c r="Q23" t="s">
        <v>40</v>
      </c>
      <c r="R23" t="s">
        <v>40</v>
      </c>
      <c r="S23" t="s">
        <v>224</v>
      </c>
      <c r="T23" t="s">
        <v>67</v>
      </c>
      <c r="U23" t="s">
        <v>201</v>
      </c>
      <c r="V23" t="s">
        <v>80</v>
      </c>
      <c r="W23" t="s">
        <v>225</v>
      </c>
      <c r="X23" t="s">
        <v>35</v>
      </c>
      <c r="Y23" t="s">
        <v>226</v>
      </c>
      <c r="Z23" t="s">
        <v>40</v>
      </c>
      <c r="AA23" t="s">
        <v>35</v>
      </c>
      <c r="AB23" t="s">
        <v>227</v>
      </c>
      <c r="AC23" t="s">
        <v>228</v>
      </c>
      <c r="AD23" t="str">
        <f>HYPERLINK("https://esastar-publication.sso.esa.int/ESATenderActions/details/196296", "https://esastar-publication.sso.esa.int/ESATenderActions/details/196296")</f>
        <v>https://esastar-publication.sso.esa.int/ESATenderActions/details/196296</v>
      </c>
    </row>
    <row r="24" spans="1:30" hidden="1" x14ac:dyDescent="0.35">
      <c r="A24" t="s">
        <v>229</v>
      </c>
      <c r="B24" t="s">
        <v>230</v>
      </c>
      <c r="C24" t="s">
        <v>50</v>
      </c>
      <c r="D24" t="s">
        <v>231</v>
      </c>
      <c r="E24" t="s">
        <v>34</v>
      </c>
      <c r="F24" t="s">
        <v>35</v>
      </c>
      <c r="G24" s="1">
        <v>46297</v>
      </c>
      <c r="H24" t="s">
        <v>35</v>
      </c>
      <c r="I24" t="s">
        <v>35</v>
      </c>
      <c r="J24" t="s">
        <v>35</v>
      </c>
      <c r="K24" t="s">
        <v>35</v>
      </c>
      <c r="L24" s="1">
        <v>46308</v>
      </c>
      <c r="M24" t="s">
        <v>75</v>
      </c>
      <c r="N24" t="s">
        <v>37</v>
      </c>
      <c r="O24" t="s">
        <v>38</v>
      </c>
      <c r="P24" t="s">
        <v>39</v>
      </c>
      <c r="Q24" t="s">
        <v>40</v>
      </c>
      <c r="R24" t="s">
        <v>40</v>
      </c>
      <c r="S24" t="s">
        <v>232</v>
      </c>
      <c r="T24" t="s">
        <v>141</v>
      </c>
      <c r="U24" t="s">
        <v>43</v>
      </c>
      <c r="V24" t="s">
        <v>80</v>
      </c>
      <c r="W24" t="s">
        <v>233</v>
      </c>
      <c r="X24" t="s">
        <v>35</v>
      </c>
      <c r="Y24" t="s">
        <v>45</v>
      </c>
      <c r="Z24" t="s">
        <v>40</v>
      </c>
      <c r="AA24" t="s">
        <v>35</v>
      </c>
      <c r="AB24" t="s">
        <v>234</v>
      </c>
      <c r="AC24" t="s">
        <v>235</v>
      </c>
      <c r="AD24" t="str">
        <f>HYPERLINK("https://esastar-publication.sso.esa.int/ESATenderActions/details/196295", "https://esastar-publication.sso.esa.int/ESATenderActions/details/196295")</f>
        <v>https://esastar-publication.sso.esa.int/ESATenderActions/details/196295</v>
      </c>
    </row>
    <row r="25" spans="1:30" hidden="1" x14ac:dyDescent="0.35">
      <c r="A25" t="s">
        <v>236</v>
      </c>
      <c r="B25" t="s">
        <v>237</v>
      </c>
      <c r="C25" t="s">
        <v>50</v>
      </c>
      <c r="D25" t="s">
        <v>238</v>
      </c>
      <c r="E25" t="s">
        <v>34</v>
      </c>
      <c r="F25" t="s">
        <v>35</v>
      </c>
      <c r="G25" s="1">
        <v>46297</v>
      </c>
      <c r="H25" t="s">
        <v>35</v>
      </c>
      <c r="I25" t="s">
        <v>35</v>
      </c>
      <c r="J25" t="s">
        <v>35</v>
      </c>
      <c r="K25" t="s">
        <v>35</v>
      </c>
      <c r="L25" s="1">
        <v>46297</v>
      </c>
      <c r="M25" t="s">
        <v>52</v>
      </c>
      <c r="N25" t="s">
        <v>37</v>
      </c>
      <c r="O25" t="s">
        <v>38</v>
      </c>
      <c r="P25" t="s">
        <v>39</v>
      </c>
      <c r="Q25" t="s">
        <v>40</v>
      </c>
      <c r="R25" t="s">
        <v>40</v>
      </c>
      <c r="S25" t="s">
        <v>207</v>
      </c>
      <c r="T25" t="s">
        <v>67</v>
      </c>
      <c r="U25" t="s">
        <v>43</v>
      </c>
      <c r="V25" t="s">
        <v>80</v>
      </c>
      <c r="W25" t="s">
        <v>239</v>
      </c>
      <c r="X25" t="s">
        <v>35</v>
      </c>
      <c r="Y25" t="s">
        <v>45</v>
      </c>
      <c r="Z25" t="s">
        <v>40</v>
      </c>
      <c r="AA25" t="s">
        <v>35</v>
      </c>
      <c r="AB25" t="s">
        <v>240</v>
      </c>
      <c r="AC25" t="s">
        <v>241</v>
      </c>
      <c r="AD25" t="str">
        <f>HYPERLINK("https://esastar-publication.sso.esa.int/ESATenderActions/details/196294", "https://esastar-publication.sso.esa.int/ESATenderActions/details/196294")</f>
        <v>https://esastar-publication.sso.esa.int/ESATenderActions/details/196294</v>
      </c>
    </row>
    <row r="26" spans="1:30" ht="58" x14ac:dyDescent="0.35">
      <c r="A26" t="s">
        <v>242</v>
      </c>
      <c r="B26" t="s">
        <v>243</v>
      </c>
      <c r="C26" t="s">
        <v>32</v>
      </c>
      <c r="D26" t="s">
        <v>244</v>
      </c>
      <c r="E26" t="s">
        <v>34</v>
      </c>
      <c r="F26" t="s">
        <v>35</v>
      </c>
      <c r="G26" s="1">
        <v>46297</v>
      </c>
      <c r="H26" s="1">
        <v>46301</v>
      </c>
      <c r="I26" s="1">
        <v>46358</v>
      </c>
      <c r="J26" s="1">
        <v>46351</v>
      </c>
      <c r="K26" s="1">
        <v>46351</v>
      </c>
      <c r="L26" s="1">
        <v>46301</v>
      </c>
      <c r="M26" t="s">
        <v>122</v>
      </c>
      <c r="N26" t="s">
        <v>37</v>
      </c>
      <c r="O26" t="s">
        <v>64</v>
      </c>
      <c r="P26" t="s">
        <v>35</v>
      </c>
      <c r="Q26" t="s">
        <v>65</v>
      </c>
      <c r="R26" t="s">
        <v>40</v>
      </c>
      <c r="S26" t="s">
        <v>245</v>
      </c>
      <c r="T26" t="s">
        <v>67</v>
      </c>
      <c r="U26" t="s">
        <v>246</v>
      </c>
      <c r="V26" t="s">
        <v>35</v>
      </c>
      <c r="W26" t="s">
        <v>35</v>
      </c>
      <c r="X26" t="s">
        <v>247</v>
      </c>
      <c r="Y26" t="s">
        <v>248</v>
      </c>
      <c r="Z26" t="s">
        <v>40</v>
      </c>
      <c r="AA26" t="s">
        <v>35</v>
      </c>
      <c r="AB26" t="s">
        <v>249</v>
      </c>
      <c r="AC26" t="s">
        <v>35</v>
      </c>
      <c r="AD26" t="str">
        <f>HYPERLINK("https://esastar-publication.sso.esa.int/ESATenderActions/details/196293", "https://esastar-publication.sso.esa.int/ESATenderActions/details/196293")</f>
        <v>https://esastar-publication.sso.esa.int/ESATenderActions/details/196293</v>
      </c>
    </row>
    <row r="27" spans="1:30" hidden="1" x14ac:dyDescent="0.35">
      <c r="A27" t="s">
        <v>250</v>
      </c>
      <c r="B27" t="s">
        <v>251</v>
      </c>
      <c r="C27" t="s">
        <v>50</v>
      </c>
      <c r="D27" t="s">
        <v>252</v>
      </c>
      <c r="E27" t="s">
        <v>34</v>
      </c>
      <c r="F27" t="s">
        <v>35</v>
      </c>
      <c r="G27" s="1">
        <v>46297</v>
      </c>
      <c r="H27" t="s">
        <v>35</v>
      </c>
      <c r="I27" t="s">
        <v>35</v>
      </c>
      <c r="J27" t="s">
        <v>35</v>
      </c>
      <c r="K27" t="s">
        <v>35</v>
      </c>
      <c r="L27" s="1">
        <v>46314</v>
      </c>
      <c r="M27" t="s">
        <v>172</v>
      </c>
      <c r="N27" t="s">
        <v>37</v>
      </c>
      <c r="O27" t="s">
        <v>64</v>
      </c>
      <c r="P27" t="s">
        <v>154</v>
      </c>
      <c r="Q27" t="s">
        <v>65</v>
      </c>
      <c r="R27" t="s">
        <v>40</v>
      </c>
      <c r="S27" t="s">
        <v>155</v>
      </c>
      <c r="T27" t="s">
        <v>67</v>
      </c>
      <c r="U27" t="s">
        <v>156</v>
      </c>
      <c r="V27" t="s">
        <v>80</v>
      </c>
      <c r="W27" t="s">
        <v>253</v>
      </c>
      <c r="X27" t="s">
        <v>35</v>
      </c>
      <c r="Y27" t="s">
        <v>45</v>
      </c>
      <c r="Z27" t="s">
        <v>40</v>
      </c>
      <c r="AA27" t="s">
        <v>35</v>
      </c>
      <c r="AB27" t="s">
        <v>117</v>
      </c>
      <c r="AC27" t="s">
        <v>118</v>
      </c>
      <c r="AD27" t="str">
        <f>HYPERLINK("https://esastar-publication.sso.esa.int/ESATenderActions/details/196292", "https://esastar-publication.sso.esa.int/ESATenderActions/details/196292")</f>
        <v>https://esastar-publication.sso.esa.int/ESATenderActions/details/196292</v>
      </c>
    </row>
    <row r="28" spans="1:30" ht="58" hidden="1" x14ac:dyDescent="0.35">
      <c r="A28" t="s">
        <v>254</v>
      </c>
      <c r="B28" t="s">
        <v>255</v>
      </c>
      <c r="C28" t="s">
        <v>50</v>
      </c>
      <c r="D28" t="s">
        <v>256</v>
      </c>
      <c r="E28" t="s">
        <v>34</v>
      </c>
      <c r="F28" t="s">
        <v>35</v>
      </c>
      <c r="G28" s="1">
        <v>46297</v>
      </c>
      <c r="H28" t="s">
        <v>35</v>
      </c>
      <c r="I28" t="s">
        <v>35</v>
      </c>
      <c r="J28" t="s">
        <v>35</v>
      </c>
      <c r="K28" t="s">
        <v>35</v>
      </c>
      <c r="L28" s="1">
        <v>46297</v>
      </c>
      <c r="M28" t="s">
        <v>52</v>
      </c>
      <c r="N28" t="s">
        <v>37</v>
      </c>
      <c r="O28" t="s">
        <v>38</v>
      </c>
      <c r="P28" t="s">
        <v>35</v>
      </c>
      <c r="Q28" t="s">
        <v>40</v>
      </c>
      <c r="R28" t="s">
        <v>40</v>
      </c>
      <c r="S28" t="s">
        <v>257</v>
      </c>
      <c r="T28" t="s">
        <v>67</v>
      </c>
      <c r="U28" t="s">
        <v>258</v>
      </c>
      <c r="V28" t="s">
        <v>80</v>
      </c>
      <c r="W28" t="s">
        <v>259</v>
      </c>
      <c r="X28" t="s">
        <v>35</v>
      </c>
      <c r="Y28" t="s">
        <v>248</v>
      </c>
      <c r="Z28" t="s">
        <v>40</v>
      </c>
      <c r="AA28" t="s">
        <v>35</v>
      </c>
      <c r="AB28" t="s">
        <v>260</v>
      </c>
      <c r="AC28" t="s">
        <v>35</v>
      </c>
      <c r="AD28" t="str">
        <f>HYPERLINK("https://esastar-publication.sso.esa.int/ESATenderActions/details/196291", "https://esastar-publication.sso.esa.int/ESATenderActions/details/196291")</f>
        <v>https://esastar-publication.sso.esa.int/ESATenderActions/details/196291</v>
      </c>
    </row>
    <row r="29" spans="1:30" ht="58" hidden="1" x14ac:dyDescent="0.35">
      <c r="A29" t="s">
        <v>261</v>
      </c>
      <c r="B29" t="s">
        <v>262</v>
      </c>
      <c r="C29" t="s">
        <v>50</v>
      </c>
      <c r="D29" t="s">
        <v>263</v>
      </c>
      <c r="E29" t="s">
        <v>34</v>
      </c>
      <c r="F29" t="s">
        <v>35</v>
      </c>
      <c r="G29" s="1">
        <v>46297</v>
      </c>
      <c r="H29" t="s">
        <v>35</v>
      </c>
      <c r="I29" t="s">
        <v>35</v>
      </c>
      <c r="J29" t="s">
        <v>35</v>
      </c>
      <c r="K29" t="s">
        <v>35</v>
      </c>
      <c r="L29" s="1">
        <v>46297</v>
      </c>
      <c r="M29" t="s">
        <v>52</v>
      </c>
      <c r="N29" t="s">
        <v>37</v>
      </c>
      <c r="O29" t="s">
        <v>38</v>
      </c>
      <c r="P29" t="s">
        <v>35</v>
      </c>
      <c r="Q29" t="s">
        <v>40</v>
      </c>
      <c r="R29" t="s">
        <v>40</v>
      </c>
      <c r="S29" t="s">
        <v>257</v>
      </c>
      <c r="T29" t="s">
        <v>67</v>
      </c>
      <c r="U29" t="s">
        <v>258</v>
      </c>
      <c r="V29" t="s">
        <v>80</v>
      </c>
      <c r="W29" t="s">
        <v>259</v>
      </c>
      <c r="X29" t="s">
        <v>35</v>
      </c>
      <c r="Y29" t="s">
        <v>248</v>
      </c>
      <c r="Z29" t="s">
        <v>40</v>
      </c>
      <c r="AA29" t="s">
        <v>35</v>
      </c>
      <c r="AB29" t="s">
        <v>264</v>
      </c>
      <c r="AC29" t="s">
        <v>35</v>
      </c>
      <c r="AD29" t="str">
        <f>HYPERLINK("https://esastar-publication.sso.esa.int/ESATenderActions/details/196290", "https://esastar-publication.sso.esa.int/ESATenderActions/details/196290")</f>
        <v>https://esastar-publication.sso.esa.int/ESATenderActions/details/196290</v>
      </c>
    </row>
    <row r="30" spans="1:30" hidden="1" x14ac:dyDescent="0.35">
      <c r="A30" t="s">
        <v>265</v>
      </c>
      <c r="B30" t="s">
        <v>266</v>
      </c>
      <c r="C30" t="s">
        <v>50</v>
      </c>
      <c r="D30" t="s">
        <v>267</v>
      </c>
      <c r="E30" t="s">
        <v>34</v>
      </c>
      <c r="F30" t="s">
        <v>35</v>
      </c>
      <c r="G30" s="1">
        <v>46297</v>
      </c>
      <c r="H30" t="s">
        <v>35</v>
      </c>
      <c r="I30" t="s">
        <v>35</v>
      </c>
      <c r="J30" t="s">
        <v>35</v>
      </c>
      <c r="K30" t="s">
        <v>35</v>
      </c>
      <c r="L30" s="1">
        <v>46297</v>
      </c>
      <c r="M30" t="s">
        <v>52</v>
      </c>
      <c r="N30" t="s">
        <v>37</v>
      </c>
      <c r="O30" t="s">
        <v>35</v>
      </c>
      <c r="P30" t="s">
        <v>39</v>
      </c>
      <c r="Q30" t="s">
        <v>40</v>
      </c>
      <c r="R30" t="s">
        <v>40</v>
      </c>
      <c r="S30" t="s">
        <v>268</v>
      </c>
      <c r="T30" t="s">
        <v>141</v>
      </c>
      <c r="U30" t="s">
        <v>43</v>
      </c>
      <c r="V30" t="s">
        <v>80</v>
      </c>
      <c r="W30" t="s">
        <v>269</v>
      </c>
      <c r="X30" t="s">
        <v>35</v>
      </c>
      <c r="Y30" t="s">
        <v>45</v>
      </c>
      <c r="Z30" t="s">
        <v>40</v>
      </c>
      <c r="AA30" t="s">
        <v>35</v>
      </c>
      <c r="AB30" t="s">
        <v>270</v>
      </c>
      <c r="AC30" t="s">
        <v>271</v>
      </c>
      <c r="AD30" t="str">
        <f>HYPERLINK("https://esastar-publication.sso.esa.int/ESATenderActions/details/196289", "https://esastar-publication.sso.esa.int/ESATenderActions/details/196289")</f>
        <v>https://esastar-publication.sso.esa.int/ESATenderActions/details/196289</v>
      </c>
    </row>
    <row r="31" spans="1:30" hidden="1" x14ac:dyDescent="0.35">
      <c r="A31" t="s">
        <v>272</v>
      </c>
      <c r="B31" t="s">
        <v>273</v>
      </c>
      <c r="C31" t="s">
        <v>50</v>
      </c>
      <c r="D31" t="s">
        <v>274</v>
      </c>
      <c r="E31" t="s">
        <v>34</v>
      </c>
      <c r="F31" t="s">
        <v>35</v>
      </c>
      <c r="G31" s="1">
        <v>46297</v>
      </c>
      <c r="H31" t="s">
        <v>35</v>
      </c>
      <c r="I31" t="s">
        <v>35</v>
      </c>
      <c r="J31" t="s">
        <v>35</v>
      </c>
      <c r="K31" t="s">
        <v>35</v>
      </c>
      <c r="L31" s="1">
        <v>46297</v>
      </c>
      <c r="M31" t="s">
        <v>52</v>
      </c>
      <c r="N31" t="s">
        <v>76</v>
      </c>
      <c r="O31" t="s">
        <v>64</v>
      </c>
      <c r="P31" t="s">
        <v>77</v>
      </c>
      <c r="Q31" t="s">
        <v>40</v>
      </c>
      <c r="R31" t="s">
        <v>40</v>
      </c>
      <c r="S31" t="s">
        <v>275</v>
      </c>
      <c r="T31" t="s">
        <v>67</v>
      </c>
      <c r="U31" t="s">
        <v>276</v>
      </c>
      <c r="V31" t="s">
        <v>80</v>
      </c>
      <c r="W31" t="s">
        <v>277</v>
      </c>
      <c r="X31" t="s">
        <v>35</v>
      </c>
      <c r="Y31" t="s">
        <v>278</v>
      </c>
      <c r="Z31" t="s">
        <v>40</v>
      </c>
      <c r="AA31" t="s">
        <v>35</v>
      </c>
      <c r="AB31" t="s">
        <v>279</v>
      </c>
      <c r="AC31" t="s">
        <v>84</v>
      </c>
      <c r="AD31" t="str">
        <f>HYPERLINK("https://esastar-publication.sso.esa.int/ESATenderActions/details/196288", "https://esastar-publication.sso.esa.int/ESATenderActions/details/196288")</f>
        <v>https://esastar-publication.sso.esa.int/ESATenderActions/details/196288</v>
      </c>
    </row>
    <row r="32" spans="1:30" x14ac:dyDescent="0.35">
      <c r="A32" t="s">
        <v>280</v>
      </c>
      <c r="B32" t="s">
        <v>281</v>
      </c>
      <c r="C32" t="s">
        <v>32</v>
      </c>
      <c r="D32" t="s">
        <v>282</v>
      </c>
      <c r="E32" t="s">
        <v>34</v>
      </c>
      <c r="F32" t="s">
        <v>35</v>
      </c>
      <c r="G32" s="1">
        <v>46297</v>
      </c>
      <c r="H32" s="1">
        <v>46297</v>
      </c>
      <c r="I32" s="1">
        <v>46342</v>
      </c>
      <c r="J32" s="1">
        <v>46328</v>
      </c>
      <c r="K32" s="1">
        <v>46328</v>
      </c>
      <c r="L32" s="1">
        <v>46297</v>
      </c>
      <c r="M32" t="s">
        <v>122</v>
      </c>
      <c r="N32" t="s">
        <v>37</v>
      </c>
      <c r="O32" t="s">
        <v>38</v>
      </c>
      <c r="P32" t="s">
        <v>39</v>
      </c>
      <c r="Q32" t="s">
        <v>40</v>
      </c>
      <c r="R32" t="s">
        <v>40</v>
      </c>
      <c r="S32" t="s">
        <v>283</v>
      </c>
      <c r="T32" t="s">
        <v>67</v>
      </c>
      <c r="U32" t="s">
        <v>43</v>
      </c>
      <c r="V32" t="s">
        <v>35</v>
      </c>
      <c r="W32" t="s">
        <v>35</v>
      </c>
      <c r="X32" t="s">
        <v>44</v>
      </c>
      <c r="Y32" t="s">
        <v>45</v>
      </c>
      <c r="Z32" t="s">
        <v>40</v>
      </c>
      <c r="AA32" t="s">
        <v>35</v>
      </c>
      <c r="AB32" t="s">
        <v>284</v>
      </c>
      <c r="AC32" t="s">
        <v>285</v>
      </c>
      <c r="AD32" t="str">
        <f>HYPERLINK("https://esastar-publication.sso.esa.int/ESATenderActions/details/196272", "https://esastar-publication.sso.esa.int/ESATenderActions/details/196272")</f>
        <v>https://esastar-publication.sso.esa.int/ESATenderActions/details/196272</v>
      </c>
    </row>
    <row r="33" spans="1:30" x14ac:dyDescent="0.35">
      <c r="A33" t="s">
        <v>286</v>
      </c>
      <c r="B33" t="s">
        <v>287</v>
      </c>
      <c r="C33" t="s">
        <v>32</v>
      </c>
      <c r="D33" t="s">
        <v>288</v>
      </c>
      <c r="E33" t="s">
        <v>34</v>
      </c>
      <c r="F33" t="s">
        <v>35</v>
      </c>
      <c r="G33" s="1">
        <v>46289</v>
      </c>
      <c r="H33" s="1">
        <v>46300</v>
      </c>
      <c r="I33" s="1">
        <v>46357</v>
      </c>
      <c r="J33" s="1">
        <v>46343</v>
      </c>
      <c r="K33" s="1">
        <v>46343</v>
      </c>
      <c r="L33" s="1">
        <v>46307</v>
      </c>
      <c r="M33" t="s">
        <v>188</v>
      </c>
      <c r="N33" t="s">
        <v>37</v>
      </c>
      <c r="O33" t="s">
        <v>64</v>
      </c>
      <c r="P33" t="s">
        <v>35</v>
      </c>
      <c r="Q33" t="s">
        <v>40</v>
      </c>
      <c r="R33" t="s">
        <v>40</v>
      </c>
      <c r="S33" t="s">
        <v>133</v>
      </c>
      <c r="T33" t="s">
        <v>141</v>
      </c>
      <c r="U33" t="s">
        <v>124</v>
      </c>
      <c r="V33" t="s">
        <v>35</v>
      </c>
      <c r="W33" t="s">
        <v>35</v>
      </c>
      <c r="X33" t="s">
        <v>191</v>
      </c>
      <c r="Y33" t="s">
        <v>126</v>
      </c>
      <c r="Z33" t="s">
        <v>40</v>
      </c>
      <c r="AA33" t="s">
        <v>35</v>
      </c>
      <c r="AB33" t="s">
        <v>289</v>
      </c>
      <c r="AC33" t="s">
        <v>136</v>
      </c>
      <c r="AD33" t="str">
        <f>HYPERLINK("https://esastar-publication.sso.esa.int/ESATenderActions/details/195624", "https://esastar-publication.sso.esa.int/ESATenderActions/details/195624")</f>
        <v>https://esastar-publication.sso.esa.int/ESATenderActions/details/195624</v>
      </c>
    </row>
    <row r="34" spans="1:30" hidden="1" x14ac:dyDescent="0.35">
      <c r="A34" t="s">
        <v>290</v>
      </c>
      <c r="B34" t="s">
        <v>291</v>
      </c>
      <c r="C34" t="s">
        <v>50</v>
      </c>
      <c r="D34" t="s">
        <v>292</v>
      </c>
      <c r="E34" t="s">
        <v>34</v>
      </c>
      <c r="F34" t="s">
        <v>35</v>
      </c>
      <c r="G34" s="1">
        <v>46289</v>
      </c>
      <c r="H34" t="s">
        <v>35</v>
      </c>
      <c r="I34" t="s">
        <v>35</v>
      </c>
      <c r="J34" t="s">
        <v>35</v>
      </c>
      <c r="K34" t="s">
        <v>35</v>
      </c>
      <c r="L34" s="1">
        <v>46289</v>
      </c>
      <c r="M34" t="s">
        <v>52</v>
      </c>
      <c r="N34" t="s">
        <v>37</v>
      </c>
      <c r="O34" t="s">
        <v>64</v>
      </c>
      <c r="P34" t="s">
        <v>140</v>
      </c>
      <c r="Q34" t="s">
        <v>40</v>
      </c>
      <c r="R34" t="s">
        <v>40</v>
      </c>
      <c r="S34" t="s">
        <v>123</v>
      </c>
      <c r="T34" t="s">
        <v>67</v>
      </c>
      <c r="U34" t="s">
        <v>293</v>
      </c>
      <c r="V34" t="s">
        <v>35</v>
      </c>
      <c r="W34" t="s">
        <v>35</v>
      </c>
      <c r="X34" t="s">
        <v>35</v>
      </c>
      <c r="Y34" t="s">
        <v>294</v>
      </c>
      <c r="Z34" t="s">
        <v>40</v>
      </c>
      <c r="AA34" t="s">
        <v>35</v>
      </c>
      <c r="AB34" t="s">
        <v>295</v>
      </c>
      <c r="AC34" t="s">
        <v>296</v>
      </c>
      <c r="AD34" t="str">
        <f>HYPERLINK("https://esastar-publication.sso.esa.int/ESATenderActions/details/195623", "https://esastar-publication.sso.esa.int/ESATenderActions/details/195623")</f>
        <v>https://esastar-publication.sso.esa.int/ESATenderActions/details/195623</v>
      </c>
    </row>
    <row r="35" spans="1:30" hidden="1" x14ac:dyDescent="0.35">
      <c r="A35" t="s">
        <v>297</v>
      </c>
      <c r="B35" t="s">
        <v>298</v>
      </c>
      <c r="C35" t="s">
        <v>50</v>
      </c>
      <c r="D35" t="s">
        <v>299</v>
      </c>
      <c r="E35" t="s">
        <v>34</v>
      </c>
      <c r="F35" t="s">
        <v>35</v>
      </c>
      <c r="G35" s="1">
        <v>46289</v>
      </c>
      <c r="H35" t="s">
        <v>35</v>
      </c>
      <c r="I35" t="s">
        <v>35</v>
      </c>
      <c r="J35" t="s">
        <v>35</v>
      </c>
      <c r="K35" t="s">
        <v>35</v>
      </c>
      <c r="L35" s="1">
        <v>46300</v>
      </c>
      <c r="M35" t="s">
        <v>75</v>
      </c>
      <c r="N35" t="s">
        <v>37</v>
      </c>
      <c r="O35" t="s">
        <v>64</v>
      </c>
      <c r="P35" t="s">
        <v>35</v>
      </c>
      <c r="Q35" t="s">
        <v>40</v>
      </c>
      <c r="R35" t="s">
        <v>40</v>
      </c>
      <c r="S35" t="s">
        <v>123</v>
      </c>
      <c r="T35" t="s">
        <v>219</v>
      </c>
      <c r="U35" t="s">
        <v>142</v>
      </c>
      <c r="V35" t="s">
        <v>35</v>
      </c>
      <c r="W35" t="s">
        <v>300</v>
      </c>
      <c r="X35" t="s">
        <v>35</v>
      </c>
      <c r="Y35" t="s">
        <v>301</v>
      </c>
      <c r="Z35" t="s">
        <v>40</v>
      </c>
      <c r="AA35" t="s">
        <v>35</v>
      </c>
      <c r="AB35" t="s">
        <v>35</v>
      </c>
      <c r="AC35" t="s">
        <v>35</v>
      </c>
      <c r="AD35" t="str">
        <f>HYPERLINK("https://esastar-publication.sso.esa.int/ESATenderActions/details/195622", "https://esastar-publication.sso.esa.int/ESATenderActions/details/195622")</f>
        <v>https://esastar-publication.sso.esa.int/ESATenderActions/details/195622</v>
      </c>
    </row>
    <row r="36" spans="1:30" ht="58" x14ac:dyDescent="0.35">
      <c r="A36" t="s">
        <v>302</v>
      </c>
      <c r="B36" t="s">
        <v>303</v>
      </c>
      <c r="C36" t="s">
        <v>32</v>
      </c>
      <c r="D36" t="s">
        <v>304</v>
      </c>
      <c r="E36" t="s">
        <v>34</v>
      </c>
      <c r="F36" t="s">
        <v>35</v>
      </c>
      <c r="G36" s="1">
        <v>46289</v>
      </c>
      <c r="H36" s="1">
        <v>46294</v>
      </c>
      <c r="I36" s="1">
        <v>46374</v>
      </c>
      <c r="J36" s="1">
        <v>46367</v>
      </c>
      <c r="K36" s="1">
        <v>46367</v>
      </c>
      <c r="L36" s="1">
        <v>46294</v>
      </c>
      <c r="M36" t="s">
        <v>75</v>
      </c>
      <c r="N36" t="s">
        <v>37</v>
      </c>
      <c r="O36" t="s">
        <v>64</v>
      </c>
      <c r="P36" t="s">
        <v>35</v>
      </c>
      <c r="Q36" t="s">
        <v>40</v>
      </c>
      <c r="R36" t="s">
        <v>40</v>
      </c>
      <c r="S36" t="s">
        <v>123</v>
      </c>
      <c r="T36" t="s">
        <v>141</v>
      </c>
      <c r="U36" t="s">
        <v>142</v>
      </c>
      <c r="V36" t="s">
        <v>35</v>
      </c>
      <c r="W36" t="s">
        <v>35</v>
      </c>
      <c r="X36" t="s">
        <v>305</v>
      </c>
      <c r="Y36" t="s">
        <v>306</v>
      </c>
      <c r="Z36" t="s">
        <v>40</v>
      </c>
      <c r="AA36" t="s">
        <v>35</v>
      </c>
      <c r="AB36" t="s">
        <v>307</v>
      </c>
      <c r="AC36" t="s">
        <v>308</v>
      </c>
      <c r="AD36" t="str">
        <f>HYPERLINK("https://esastar-publication.sso.esa.int/ESATenderActions/details/195621", "https://esastar-publication.sso.esa.int/ESATenderActions/details/195621")</f>
        <v>https://esastar-publication.sso.esa.int/ESATenderActions/details/195621</v>
      </c>
    </row>
    <row r="37" spans="1:30" ht="58" x14ac:dyDescent="0.35">
      <c r="A37" t="s">
        <v>309</v>
      </c>
      <c r="B37" t="s">
        <v>310</v>
      </c>
      <c r="C37" t="s">
        <v>32</v>
      </c>
      <c r="D37" t="s">
        <v>311</v>
      </c>
      <c r="E37" t="s">
        <v>34</v>
      </c>
      <c r="F37" t="s">
        <v>35</v>
      </c>
      <c r="G37" s="1">
        <v>46289</v>
      </c>
      <c r="H37" s="1">
        <v>46308</v>
      </c>
      <c r="I37" s="1">
        <v>46364</v>
      </c>
      <c r="J37" s="1">
        <v>46350</v>
      </c>
      <c r="K37" s="1">
        <v>46350</v>
      </c>
      <c r="L37" s="1">
        <v>46308</v>
      </c>
      <c r="M37" t="s">
        <v>122</v>
      </c>
      <c r="N37" t="s">
        <v>37</v>
      </c>
      <c r="O37" t="s">
        <v>38</v>
      </c>
      <c r="P37" t="s">
        <v>35</v>
      </c>
      <c r="Q37" t="s">
        <v>40</v>
      </c>
      <c r="R37" t="s">
        <v>40</v>
      </c>
      <c r="S37" t="s">
        <v>164</v>
      </c>
      <c r="T37" t="s">
        <v>67</v>
      </c>
      <c r="U37" t="s">
        <v>165</v>
      </c>
      <c r="V37" t="s">
        <v>35</v>
      </c>
      <c r="W37" t="s">
        <v>35</v>
      </c>
      <c r="X37" t="s">
        <v>312</v>
      </c>
      <c r="Y37" t="s">
        <v>313</v>
      </c>
      <c r="Z37" t="s">
        <v>40</v>
      </c>
      <c r="AA37" t="s">
        <v>35</v>
      </c>
      <c r="AB37" t="s">
        <v>314</v>
      </c>
      <c r="AC37" t="s">
        <v>315</v>
      </c>
      <c r="AD37" t="str">
        <f>HYPERLINK("https://esastar-publication.sso.esa.int/ESATenderActions/details/195620", "https://esastar-publication.sso.esa.int/ESATenderActions/details/195620")</f>
        <v>https://esastar-publication.sso.esa.int/ESATenderActions/details/195620</v>
      </c>
    </row>
    <row r="38" spans="1:30" x14ac:dyDescent="0.35">
      <c r="A38" t="s">
        <v>316</v>
      </c>
      <c r="B38" t="s">
        <v>317</v>
      </c>
      <c r="C38" t="s">
        <v>32</v>
      </c>
      <c r="D38" t="s">
        <v>318</v>
      </c>
      <c r="E38" t="s">
        <v>34</v>
      </c>
      <c r="F38" t="s">
        <v>35</v>
      </c>
      <c r="G38" s="1">
        <v>46289</v>
      </c>
      <c r="H38" s="1">
        <v>46293</v>
      </c>
      <c r="I38" s="1">
        <v>46357</v>
      </c>
      <c r="J38" s="1">
        <v>46343</v>
      </c>
      <c r="K38" s="1">
        <v>46343</v>
      </c>
      <c r="L38" s="1">
        <v>46311</v>
      </c>
      <c r="M38" t="s">
        <v>319</v>
      </c>
      <c r="N38" t="s">
        <v>37</v>
      </c>
      <c r="O38" t="s">
        <v>64</v>
      </c>
      <c r="P38" t="s">
        <v>39</v>
      </c>
      <c r="Q38" t="s">
        <v>40</v>
      </c>
      <c r="R38" t="s">
        <v>40</v>
      </c>
      <c r="S38" t="s">
        <v>320</v>
      </c>
      <c r="T38" t="s">
        <v>141</v>
      </c>
      <c r="U38" t="s">
        <v>43</v>
      </c>
      <c r="V38" t="s">
        <v>35</v>
      </c>
      <c r="W38" t="s">
        <v>35</v>
      </c>
      <c r="X38" t="s">
        <v>321</v>
      </c>
      <c r="Y38" t="s">
        <v>45</v>
      </c>
      <c r="Z38" t="s">
        <v>40</v>
      </c>
      <c r="AA38" t="s">
        <v>35</v>
      </c>
      <c r="AB38" t="s">
        <v>322</v>
      </c>
      <c r="AC38" t="s">
        <v>323</v>
      </c>
      <c r="AD38" t="str">
        <f>HYPERLINK("https://esastar-publication.sso.esa.int/ESATenderActions/details/195619", "https://esastar-publication.sso.esa.int/ESATenderActions/details/195619")</f>
        <v>https://esastar-publication.sso.esa.int/ESATenderActions/details/195619</v>
      </c>
    </row>
    <row r="39" spans="1:30" ht="29" hidden="1" x14ac:dyDescent="0.35">
      <c r="A39" t="s">
        <v>324</v>
      </c>
      <c r="B39" t="s">
        <v>325</v>
      </c>
      <c r="C39" t="s">
        <v>50</v>
      </c>
      <c r="D39" t="s">
        <v>326</v>
      </c>
      <c r="E39" t="s">
        <v>34</v>
      </c>
      <c r="F39" t="s">
        <v>35</v>
      </c>
      <c r="G39" s="1">
        <v>46289</v>
      </c>
      <c r="H39" t="s">
        <v>35</v>
      </c>
      <c r="I39" t="s">
        <v>35</v>
      </c>
      <c r="J39" t="s">
        <v>35</v>
      </c>
      <c r="K39" t="s">
        <v>35</v>
      </c>
      <c r="L39" s="1">
        <v>46296</v>
      </c>
      <c r="M39" t="s">
        <v>52</v>
      </c>
      <c r="N39" t="s">
        <v>76</v>
      </c>
      <c r="O39" t="s">
        <v>64</v>
      </c>
      <c r="P39" t="s">
        <v>77</v>
      </c>
      <c r="Q39" t="s">
        <v>40</v>
      </c>
      <c r="R39" t="s">
        <v>40</v>
      </c>
      <c r="S39" t="s">
        <v>327</v>
      </c>
      <c r="T39" t="s">
        <v>67</v>
      </c>
      <c r="U39" t="s">
        <v>328</v>
      </c>
      <c r="V39" t="s">
        <v>56</v>
      </c>
      <c r="W39" t="s">
        <v>329</v>
      </c>
      <c r="X39" t="s">
        <v>35</v>
      </c>
      <c r="Y39" t="s">
        <v>330</v>
      </c>
      <c r="Z39" t="s">
        <v>40</v>
      </c>
      <c r="AA39" t="s">
        <v>35</v>
      </c>
      <c r="AB39" t="s">
        <v>331</v>
      </c>
      <c r="AC39" t="s">
        <v>228</v>
      </c>
      <c r="AD39" t="str">
        <f>HYPERLINK("https://esastar-publication.sso.esa.int/ESATenderActions/details/195617", "https://esastar-publication.sso.esa.int/ESATenderActions/details/195617")</f>
        <v>https://esastar-publication.sso.esa.int/ESATenderActions/details/195617</v>
      </c>
    </row>
    <row r="40" spans="1:30" hidden="1" x14ac:dyDescent="0.35">
      <c r="A40" t="s">
        <v>332</v>
      </c>
      <c r="B40" t="s">
        <v>333</v>
      </c>
      <c r="C40" t="s">
        <v>50</v>
      </c>
      <c r="D40" t="s">
        <v>334</v>
      </c>
      <c r="E40" t="s">
        <v>34</v>
      </c>
      <c r="F40" t="s">
        <v>35</v>
      </c>
      <c r="G40" s="1">
        <v>46289</v>
      </c>
      <c r="H40" t="s">
        <v>35</v>
      </c>
      <c r="I40" t="s">
        <v>35</v>
      </c>
      <c r="J40" t="s">
        <v>35</v>
      </c>
      <c r="K40" t="s">
        <v>35</v>
      </c>
      <c r="L40" s="1">
        <v>46303</v>
      </c>
      <c r="M40" t="s">
        <v>172</v>
      </c>
      <c r="N40" t="s">
        <v>37</v>
      </c>
      <c r="O40" t="s">
        <v>64</v>
      </c>
      <c r="P40" t="s">
        <v>154</v>
      </c>
      <c r="Q40" t="s">
        <v>40</v>
      </c>
      <c r="R40" t="s">
        <v>40</v>
      </c>
      <c r="S40" t="s">
        <v>155</v>
      </c>
      <c r="T40" t="s">
        <v>67</v>
      </c>
      <c r="U40" t="s">
        <v>156</v>
      </c>
      <c r="V40" t="s">
        <v>80</v>
      </c>
      <c r="W40" t="s">
        <v>253</v>
      </c>
      <c r="X40" t="s">
        <v>35</v>
      </c>
      <c r="Y40" t="s">
        <v>58</v>
      </c>
      <c r="Z40" t="s">
        <v>40</v>
      </c>
      <c r="AA40" t="s">
        <v>35</v>
      </c>
      <c r="AB40" t="s">
        <v>335</v>
      </c>
      <c r="AC40" t="s">
        <v>35</v>
      </c>
      <c r="AD40" t="str">
        <f>HYPERLINK("https://esastar-publication.sso.esa.int/ESATenderActions/details/195616", "https://esastar-publication.sso.esa.int/ESATenderActions/details/195616")</f>
        <v>https://esastar-publication.sso.esa.int/ESATenderActions/details/195616</v>
      </c>
    </row>
    <row r="41" spans="1:30" x14ac:dyDescent="0.35">
      <c r="A41" t="s">
        <v>336</v>
      </c>
      <c r="B41" t="s">
        <v>337</v>
      </c>
      <c r="C41" t="s">
        <v>32</v>
      </c>
      <c r="D41" t="s">
        <v>338</v>
      </c>
      <c r="E41" t="s">
        <v>34</v>
      </c>
      <c r="F41" t="s">
        <v>35</v>
      </c>
      <c r="G41" s="1">
        <v>46289</v>
      </c>
      <c r="H41" s="1">
        <v>46303</v>
      </c>
      <c r="I41" s="1">
        <v>46345</v>
      </c>
      <c r="J41" s="1">
        <v>46331</v>
      </c>
      <c r="K41" s="1">
        <v>46331</v>
      </c>
      <c r="L41" s="1">
        <v>46316</v>
      </c>
      <c r="M41" t="s">
        <v>36</v>
      </c>
      <c r="N41" t="s">
        <v>53</v>
      </c>
      <c r="O41" t="s">
        <v>64</v>
      </c>
      <c r="P41" t="s">
        <v>54</v>
      </c>
      <c r="Q41" t="s">
        <v>40</v>
      </c>
      <c r="R41" t="s">
        <v>40</v>
      </c>
      <c r="S41" t="s">
        <v>339</v>
      </c>
      <c r="T41" t="s">
        <v>67</v>
      </c>
      <c r="U41" t="s">
        <v>175</v>
      </c>
      <c r="V41" t="s">
        <v>35</v>
      </c>
      <c r="W41" t="s">
        <v>35</v>
      </c>
      <c r="X41" t="s">
        <v>340</v>
      </c>
      <c r="Y41" t="s">
        <v>278</v>
      </c>
      <c r="Z41" t="s">
        <v>40</v>
      </c>
      <c r="AA41" t="s">
        <v>35</v>
      </c>
      <c r="AB41" t="s">
        <v>341</v>
      </c>
      <c r="AC41" t="s">
        <v>84</v>
      </c>
      <c r="AD41" t="str">
        <f>HYPERLINK("https://esastar-publication.sso.esa.int/ESATenderActions/details/195615", "https://esastar-publication.sso.esa.int/ESATenderActions/details/195615")</f>
        <v>https://esastar-publication.sso.esa.int/ESATenderActions/details/195615</v>
      </c>
    </row>
    <row r="42" spans="1:30" hidden="1" x14ac:dyDescent="0.35">
      <c r="A42" t="s">
        <v>342</v>
      </c>
      <c r="B42" t="s">
        <v>343</v>
      </c>
      <c r="C42" t="s">
        <v>50</v>
      </c>
      <c r="D42" t="s">
        <v>344</v>
      </c>
      <c r="E42" t="s">
        <v>34</v>
      </c>
      <c r="F42" t="s">
        <v>35</v>
      </c>
      <c r="G42" s="1">
        <v>46289</v>
      </c>
      <c r="H42" t="s">
        <v>35</v>
      </c>
      <c r="I42" t="s">
        <v>35</v>
      </c>
      <c r="J42" t="s">
        <v>35</v>
      </c>
      <c r="K42" t="s">
        <v>35</v>
      </c>
      <c r="L42" s="1">
        <v>46289</v>
      </c>
      <c r="M42" t="s">
        <v>52</v>
      </c>
      <c r="N42" t="s">
        <v>37</v>
      </c>
      <c r="O42" t="s">
        <v>64</v>
      </c>
      <c r="P42" t="s">
        <v>35</v>
      </c>
      <c r="Q42" t="s">
        <v>40</v>
      </c>
      <c r="R42" t="s">
        <v>40</v>
      </c>
      <c r="S42" t="s">
        <v>345</v>
      </c>
      <c r="T42" t="s">
        <v>67</v>
      </c>
      <c r="U42" t="s">
        <v>114</v>
      </c>
      <c r="V42" t="s">
        <v>80</v>
      </c>
      <c r="W42" t="s">
        <v>346</v>
      </c>
      <c r="X42" t="s">
        <v>35</v>
      </c>
      <c r="Y42" t="s">
        <v>116</v>
      </c>
      <c r="Z42" t="s">
        <v>40</v>
      </c>
      <c r="AA42" t="s">
        <v>35</v>
      </c>
      <c r="AB42" t="s">
        <v>347</v>
      </c>
      <c r="AC42" t="s">
        <v>348</v>
      </c>
      <c r="AD42" t="str">
        <f>HYPERLINK("https://esastar-publication.sso.esa.int/ESATenderActions/details/195613", "https://esastar-publication.sso.esa.int/ESATenderActions/details/195613")</f>
        <v>https://esastar-publication.sso.esa.int/ESATenderActions/details/195613</v>
      </c>
    </row>
    <row r="43" spans="1:30" hidden="1" x14ac:dyDescent="0.35">
      <c r="A43" t="s">
        <v>349</v>
      </c>
      <c r="B43" t="s">
        <v>350</v>
      </c>
      <c r="C43" t="s">
        <v>50</v>
      </c>
      <c r="D43" t="s">
        <v>351</v>
      </c>
      <c r="E43" t="s">
        <v>102</v>
      </c>
      <c r="F43" t="s">
        <v>352</v>
      </c>
      <c r="G43" s="1">
        <v>46289</v>
      </c>
      <c r="H43" t="s">
        <v>35</v>
      </c>
      <c r="I43" t="s">
        <v>35</v>
      </c>
      <c r="J43" t="s">
        <v>35</v>
      </c>
      <c r="K43" t="s">
        <v>35</v>
      </c>
      <c r="L43" s="1">
        <v>46289</v>
      </c>
      <c r="M43" t="s">
        <v>52</v>
      </c>
      <c r="N43" t="s">
        <v>37</v>
      </c>
      <c r="O43" t="s">
        <v>199</v>
      </c>
      <c r="P43" t="s">
        <v>35</v>
      </c>
      <c r="Q43" t="s">
        <v>40</v>
      </c>
      <c r="R43" t="s">
        <v>40</v>
      </c>
      <c r="S43" t="s">
        <v>353</v>
      </c>
      <c r="T43" t="s">
        <v>67</v>
      </c>
      <c r="U43" t="s">
        <v>114</v>
      </c>
      <c r="V43" t="s">
        <v>56</v>
      </c>
      <c r="W43" t="s">
        <v>354</v>
      </c>
      <c r="X43" t="s">
        <v>35</v>
      </c>
      <c r="Y43" t="s">
        <v>355</v>
      </c>
      <c r="Z43" t="s">
        <v>40</v>
      </c>
      <c r="AA43" t="s">
        <v>35</v>
      </c>
      <c r="AB43" t="s">
        <v>35</v>
      </c>
      <c r="AC43" t="s">
        <v>35</v>
      </c>
      <c r="AD43" t="str">
        <f>HYPERLINK("https://esastar-publication.sso.esa.int/ESATenderActions/details/195612", "https://esastar-publication.sso.esa.int/ESATenderActions/details/195612")</f>
        <v>https://esastar-publication.sso.esa.int/ESATenderActions/details/195612</v>
      </c>
    </row>
    <row r="44" spans="1:30" hidden="1" x14ac:dyDescent="0.35">
      <c r="A44" t="s">
        <v>356</v>
      </c>
      <c r="B44" t="s">
        <v>357</v>
      </c>
      <c r="C44" t="s">
        <v>50</v>
      </c>
      <c r="D44" t="s">
        <v>358</v>
      </c>
      <c r="E44" t="s">
        <v>34</v>
      </c>
      <c r="F44" t="s">
        <v>35</v>
      </c>
      <c r="G44" s="1">
        <v>46289</v>
      </c>
      <c r="H44" t="s">
        <v>35</v>
      </c>
      <c r="I44" t="s">
        <v>35</v>
      </c>
      <c r="J44" t="s">
        <v>35</v>
      </c>
      <c r="K44" t="s">
        <v>35</v>
      </c>
      <c r="L44" s="1">
        <v>46293</v>
      </c>
      <c r="M44" t="s">
        <v>172</v>
      </c>
      <c r="N44" t="s">
        <v>76</v>
      </c>
      <c r="O44" t="s">
        <v>64</v>
      </c>
      <c r="P44" t="s">
        <v>77</v>
      </c>
      <c r="Q44" t="s">
        <v>40</v>
      </c>
      <c r="R44" t="s">
        <v>40</v>
      </c>
      <c r="S44" t="s">
        <v>359</v>
      </c>
      <c r="T44" t="s">
        <v>67</v>
      </c>
      <c r="U44" t="s">
        <v>201</v>
      </c>
      <c r="V44" t="s">
        <v>80</v>
      </c>
      <c r="W44" t="s">
        <v>360</v>
      </c>
      <c r="X44" t="s">
        <v>35</v>
      </c>
      <c r="Y44" t="s">
        <v>70</v>
      </c>
      <c r="Z44" t="s">
        <v>40</v>
      </c>
      <c r="AA44" t="s">
        <v>35</v>
      </c>
      <c r="AB44" t="s">
        <v>109</v>
      </c>
      <c r="AC44" t="s">
        <v>35</v>
      </c>
      <c r="AD44" t="str">
        <f>HYPERLINK("https://esastar-publication.sso.esa.int/ESATenderActions/details/195610", "https://esastar-publication.sso.esa.int/ESATenderActions/details/195610")</f>
        <v>https://esastar-publication.sso.esa.int/ESATenderActions/details/195610</v>
      </c>
    </row>
    <row r="45" spans="1:30" hidden="1" x14ac:dyDescent="0.35">
      <c r="A45" t="s">
        <v>361</v>
      </c>
      <c r="B45" t="s">
        <v>362</v>
      </c>
      <c r="C45" t="s">
        <v>50</v>
      </c>
      <c r="D45" t="s">
        <v>363</v>
      </c>
      <c r="E45" t="s">
        <v>34</v>
      </c>
      <c r="F45" t="s">
        <v>35</v>
      </c>
      <c r="G45" s="1">
        <v>46289</v>
      </c>
      <c r="H45" t="s">
        <v>35</v>
      </c>
      <c r="I45" t="s">
        <v>35</v>
      </c>
      <c r="J45" t="s">
        <v>35</v>
      </c>
      <c r="K45" t="s">
        <v>35</v>
      </c>
      <c r="L45" s="1">
        <v>46289</v>
      </c>
      <c r="M45" t="s">
        <v>52</v>
      </c>
      <c r="N45" t="s">
        <v>76</v>
      </c>
      <c r="O45" t="s">
        <v>38</v>
      </c>
      <c r="P45" t="s">
        <v>77</v>
      </c>
      <c r="Q45" t="s">
        <v>40</v>
      </c>
      <c r="R45" t="s">
        <v>40</v>
      </c>
      <c r="S45" t="s">
        <v>364</v>
      </c>
      <c r="T45" t="s">
        <v>67</v>
      </c>
      <c r="U45" t="s">
        <v>365</v>
      </c>
      <c r="V45" t="s">
        <v>80</v>
      </c>
      <c r="W45" t="s">
        <v>366</v>
      </c>
      <c r="X45" t="s">
        <v>35</v>
      </c>
      <c r="Y45" t="s">
        <v>82</v>
      </c>
      <c r="Z45" t="s">
        <v>40</v>
      </c>
      <c r="AA45" t="s">
        <v>35</v>
      </c>
      <c r="AB45" t="s">
        <v>347</v>
      </c>
      <c r="AC45" t="s">
        <v>84</v>
      </c>
      <c r="AD45" t="str">
        <f>HYPERLINK("https://esastar-publication.sso.esa.int/ESATenderActions/details/195609", "https://esastar-publication.sso.esa.int/ESATenderActions/details/195609")</f>
        <v>https://esastar-publication.sso.esa.int/ESATenderActions/details/195609</v>
      </c>
    </row>
    <row r="46" spans="1:30" ht="43.5" hidden="1" x14ac:dyDescent="0.35">
      <c r="A46" t="s">
        <v>367</v>
      </c>
      <c r="B46" t="s">
        <v>368</v>
      </c>
      <c r="C46" t="s">
        <v>50</v>
      </c>
      <c r="D46" t="s">
        <v>369</v>
      </c>
      <c r="E46" t="s">
        <v>34</v>
      </c>
      <c r="F46" t="s">
        <v>35</v>
      </c>
      <c r="G46" s="1">
        <v>46289</v>
      </c>
      <c r="H46" t="s">
        <v>35</v>
      </c>
      <c r="I46" t="s">
        <v>35</v>
      </c>
      <c r="J46" t="s">
        <v>35</v>
      </c>
      <c r="K46" t="s">
        <v>35</v>
      </c>
      <c r="L46" s="1">
        <v>46293</v>
      </c>
      <c r="M46" t="s">
        <v>75</v>
      </c>
      <c r="N46" t="s">
        <v>37</v>
      </c>
      <c r="O46" t="s">
        <v>64</v>
      </c>
      <c r="P46" t="s">
        <v>35</v>
      </c>
      <c r="Q46" t="s">
        <v>40</v>
      </c>
      <c r="R46" t="s">
        <v>40</v>
      </c>
      <c r="S46" t="s">
        <v>123</v>
      </c>
      <c r="T46" t="s">
        <v>67</v>
      </c>
      <c r="U46" t="s">
        <v>142</v>
      </c>
      <c r="V46" t="s">
        <v>56</v>
      </c>
      <c r="W46" t="s">
        <v>300</v>
      </c>
      <c r="X46" t="s">
        <v>35</v>
      </c>
      <c r="Y46" t="s">
        <v>192</v>
      </c>
      <c r="Z46" t="s">
        <v>40</v>
      </c>
      <c r="AA46" t="s">
        <v>35</v>
      </c>
      <c r="AB46" t="s">
        <v>193</v>
      </c>
      <c r="AC46" t="s">
        <v>194</v>
      </c>
      <c r="AD46" t="str">
        <f>HYPERLINK("https://esastar-publication.sso.esa.int/ESATenderActions/details/195608", "https://esastar-publication.sso.esa.int/ESATenderActions/details/195608")</f>
        <v>https://esastar-publication.sso.esa.int/ESATenderActions/details/195608</v>
      </c>
    </row>
    <row r="47" spans="1:30" hidden="1" x14ac:dyDescent="0.35">
      <c r="A47" t="s">
        <v>370</v>
      </c>
      <c r="B47" t="s">
        <v>371</v>
      </c>
      <c r="C47" t="s">
        <v>50</v>
      </c>
      <c r="D47" t="s">
        <v>372</v>
      </c>
      <c r="E47" t="s">
        <v>34</v>
      </c>
      <c r="F47" t="s">
        <v>35</v>
      </c>
      <c r="G47" s="1">
        <v>46289</v>
      </c>
      <c r="H47" t="s">
        <v>35</v>
      </c>
      <c r="I47" t="s">
        <v>35</v>
      </c>
      <c r="J47" t="s">
        <v>35</v>
      </c>
      <c r="K47" t="s">
        <v>35</v>
      </c>
      <c r="L47" s="1">
        <v>46310</v>
      </c>
      <c r="M47" t="s">
        <v>172</v>
      </c>
      <c r="N47" t="s">
        <v>37</v>
      </c>
      <c r="O47" t="s">
        <v>199</v>
      </c>
      <c r="P47" t="s">
        <v>35</v>
      </c>
      <c r="Q47" t="s">
        <v>40</v>
      </c>
      <c r="R47" t="s">
        <v>40</v>
      </c>
      <c r="S47" t="s">
        <v>373</v>
      </c>
      <c r="T47" t="s">
        <v>67</v>
      </c>
      <c r="U47" t="s">
        <v>175</v>
      </c>
      <c r="V47" t="s">
        <v>35</v>
      </c>
      <c r="W47" t="s">
        <v>374</v>
      </c>
      <c r="X47" t="s">
        <v>35</v>
      </c>
      <c r="Y47" t="s">
        <v>176</v>
      </c>
      <c r="Z47" t="s">
        <v>40</v>
      </c>
      <c r="AA47" t="s">
        <v>35</v>
      </c>
      <c r="AB47" t="s">
        <v>35</v>
      </c>
      <c r="AC47" t="s">
        <v>35</v>
      </c>
      <c r="AD47" t="str">
        <f>HYPERLINK("https://esastar-publication.sso.esa.int/ESATenderActions/details/195607", "https://esastar-publication.sso.esa.int/ESATenderActions/details/195607")</f>
        <v>https://esastar-publication.sso.esa.int/ESATenderActions/details/195607</v>
      </c>
    </row>
    <row r="48" spans="1:30" hidden="1" x14ac:dyDescent="0.35">
      <c r="A48" t="s">
        <v>375</v>
      </c>
      <c r="B48" t="s">
        <v>376</v>
      </c>
      <c r="C48" t="s">
        <v>50</v>
      </c>
      <c r="D48" t="s">
        <v>377</v>
      </c>
      <c r="E48" t="s">
        <v>34</v>
      </c>
      <c r="F48" t="s">
        <v>35</v>
      </c>
      <c r="G48" s="1">
        <v>46289</v>
      </c>
      <c r="H48" t="s">
        <v>35</v>
      </c>
      <c r="I48" t="s">
        <v>35</v>
      </c>
      <c r="J48" t="s">
        <v>35</v>
      </c>
      <c r="K48" t="s">
        <v>35</v>
      </c>
      <c r="L48" s="1">
        <v>46315</v>
      </c>
      <c r="M48" t="s">
        <v>172</v>
      </c>
      <c r="N48" t="s">
        <v>37</v>
      </c>
      <c r="O48" t="s">
        <v>38</v>
      </c>
      <c r="P48" t="s">
        <v>35</v>
      </c>
      <c r="Q48" t="s">
        <v>65</v>
      </c>
      <c r="R48" t="s">
        <v>40</v>
      </c>
      <c r="S48" t="s">
        <v>378</v>
      </c>
      <c r="T48" t="s">
        <v>67</v>
      </c>
      <c r="U48" t="s">
        <v>379</v>
      </c>
      <c r="V48" t="s">
        <v>80</v>
      </c>
      <c r="W48" t="s">
        <v>380</v>
      </c>
      <c r="X48" t="s">
        <v>35</v>
      </c>
      <c r="Y48" t="s">
        <v>381</v>
      </c>
      <c r="Z48" t="s">
        <v>40</v>
      </c>
      <c r="AA48" t="s">
        <v>35</v>
      </c>
      <c r="AB48" t="s">
        <v>382</v>
      </c>
      <c r="AC48" t="s">
        <v>383</v>
      </c>
      <c r="AD48" t="str">
        <f>HYPERLINK("https://esastar-publication.sso.esa.int/ESATenderActions/details/195606", "https://esastar-publication.sso.esa.int/ESATenderActions/details/195606")</f>
        <v>https://esastar-publication.sso.esa.int/ESATenderActions/details/195606</v>
      </c>
    </row>
    <row r="49" spans="1:30" ht="43.5" x14ac:dyDescent="0.35">
      <c r="A49" t="s">
        <v>384</v>
      </c>
      <c r="B49" t="s">
        <v>385</v>
      </c>
      <c r="C49" t="s">
        <v>32</v>
      </c>
      <c r="D49" t="s">
        <v>386</v>
      </c>
      <c r="E49" t="s">
        <v>34</v>
      </c>
      <c r="F49" t="s">
        <v>35</v>
      </c>
      <c r="G49" s="1">
        <v>46289</v>
      </c>
      <c r="H49" s="1">
        <v>46311</v>
      </c>
      <c r="I49" s="1">
        <v>46353</v>
      </c>
      <c r="J49" s="1">
        <v>46339</v>
      </c>
      <c r="K49" s="1">
        <v>46339</v>
      </c>
      <c r="L49" s="1">
        <v>46311</v>
      </c>
      <c r="M49" t="s">
        <v>122</v>
      </c>
      <c r="N49" t="s">
        <v>37</v>
      </c>
      <c r="O49" t="s">
        <v>64</v>
      </c>
      <c r="P49" t="s">
        <v>35</v>
      </c>
      <c r="Q49" t="s">
        <v>65</v>
      </c>
      <c r="R49" t="s">
        <v>40</v>
      </c>
      <c r="S49" t="s">
        <v>387</v>
      </c>
      <c r="T49" t="s">
        <v>67</v>
      </c>
      <c r="U49" t="s">
        <v>379</v>
      </c>
      <c r="V49" t="s">
        <v>35</v>
      </c>
      <c r="W49" t="s">
        <v>35</v>
      </c>
      <c r="X49" t="s">
        <v>388</v>
      </c>
      <c r="Y49" t="s">
        <v>389</v>
      </c>
      <c r="Z49" t="s">
        <v>40</v>
      </c>
      <c r="AA49" t="s">
        <v>35</v>
      </c>
      <c r="AB49" t="s">
        <v>390</v>
      </c>
      <c r="AC49" t="s">
        <v>391</v>
      </c>
      <c r="AD49" t="str">
        <f>HYPERLINK("https://esastar-publication.sso.esa.int/ESATenderActions/details/195605", "https://esastar-publication.sso.esa.int/ESATenderActions/details/195605")</f>
        <v>https://esastar-publication.sso.esa.int/ESATenderActions/details/195605</v>
      </c>
    </row>
    <row r="50" spans="1:30" ht="43.5" hidden="1" x14ac:dyDescent="0.35">
      <c r="A50" t="s">
        <v>392</v>
      </c>
      <c r="B50" t="s">
        <v>393</v>
      </c>
      <c r="C50" t="s">
        <v>50</v>
      </c>
      <c r="D50" t="s">
        <v>394</v>
      </c>
      <c r="E50" t="s">
        <v>34</v>
      </c>
      <c r="F50" t="s">
        <v>35</v>
      </c>
      <c r="G50" s="1">
        <v>46289</v>
      </c>
      <c r="H50" t="s">
        <v>35</v>
      </c>
      <c r="I50" t="s">
        <v>35</v>
      </c>
      <c r="J50" t="s">
        <v>35</v>
      </c>
      <c r="K50" t="s">
        <v>35</v>
      </c>
      <c r="L50" s="1">
        <v>46315</v>
      </c>
      <c r="M50" t="s">
        <v>75</v>
      </c>
      <c r="N50" t="s">
        <v>37</v>
      </c>
      <c r="O50" t="s">
        <v>64</v>
      </c>
      <c r="P50" t="s">
        <v>35</v>
      </c>
      <c r="Q50" t="s">
        <v>65</v>
      </c>
      <c r="R50" t="s">
        <v>40</v>
      </c>
      <c r="S50" t="s">
        <v>395</v>
      </c>
      <c r="T50" t="s">
        <v>67</v>
      </c>
      <c r="U50" t="s">
        <v>43</v>
      </c>
      <c r="V50" t="s">
        <v>35</v>
      </c>
      <c r="W50" t="s">
        <v>396</v>
      </c>
      <c r="X50" t="s">
        <v>35</v>
      </c>
      <c r="Y50" t="s">
        <v>397</v>
      </c>
      <c r="Z50" t="s">
        <v>40</v>
      </c>
      <c r="AA50" t="s">
        <v>35</v>
      </c>
      <c r="AB50" t="s">
        <v>398</v>
      </c>
      <c r="AC50" t="s">
        <v>399</v>
      </c>
      <c r="AD50" t="str">
        <f>HYPERLINK("https://esastar-publication.sso.esa.int/ESATenderActions/details/195604", "https://esastar-publication.sso.esa.int/ESATenderActions/details/195604")</f>
        <v>https://esastar-publication.sso.esa.int/ESATenderActions/details/195604</v>
      </c>
    </row>
    <row r="51" spans="1:30" x14ac:dyDescent="0.35">
      <c r="A51" t="s">
        <v>400</v>
      </c>
      <c r="B51" t="s">
        <v>401</v>
      </c>
      <c r="C51" t="s">
        <v>32</v>
      </c>
      <c r="D51" t="s">
        <v>402</v>
      </c>
      <c r="E51" t="s">
        <v>34</v>
      </c>
      <c r="F51" t="s">
        <v>35</v>
      </c>
      <c r="G51" s="1">
        <v>46279</v>
      </c>
      <c r="H51" s="1">
        <v>46282</v>
      </c>
      <c r="I51" s="1">
        <v>46338</v>
      </c>
      <c r="J51" s="1">
        <v>46324</v>
      </c>
      <c r="K51" s="1">
        <v>46324</v>
      </c>
      <c r="L51" s="1">
        <v>46282</v>
      </c>
      <c r="M51" t="s">
        <v>122</v>
      </c>
      <c r="N51" t="s">
        <v>37</v>
      </c>
      <c r="O51" t="s">
        <v>64</v>
      </c>
      <c r="P51" t="s">
        <v>35</v>
      </c>
      <c r="Q51" t="s">
        <v>65</v>
      </c>
      <c r="R51" t="s">
        <v>40</v>
      </c>
      <c r="S51" t="s">
        <v>123</v>
      </c>
      <c r="T51" t="s">
        <v>219</v>
      </c>
      <c r="U51" t="s">
        <v>142</v>
      </c>
      <c r="V51" t="s">
        <v>35</v>
      </c>
      <c r="W51" t="s">
        <v>35</v>
      </c>
      <c r="X51" t="s">
        <v>403</v>
      </c>
      <c r="Y51" t="s">
        <v>404</v>
      </c>
      <c r="Z51" t="s">
        <v>40</v>
      </c>
      <c r="AA51" t="s">
        <v>35</v>
      </c>
      <c r="AB51" t="s">
        <v>322</v>
      </c>
      <c r="AC51" t="s">
        <v>405</v>
      </c>
      <c r="AD51" t="str">
        <f>HYPERLINK("https://esastar-publication.sso.esa.int/ESATenderActions/details/194895", "https://esastar-publication.sso.esa.int/ESATenderActions/details/194895")</f>
        <v>https://esastar-publication.sso.esa.int/ESATenderActions/details/194895</v>
      </c>
    </row>
    <row r="52" spans="1:30" ht="72.5" hidden="1" x14ac:dyDescent="0.35">
      <c r="A52" t="s">
        <v>406</v>
      </c>
      <c r="B52" t="s">
        <v>407</v>
      </c>
      <c r="C52" t="s">
        <v>50</v>
      </c>
      <c r="D52" t="s">
        <v>408</v>
      </c>
      <c r="E52" t="s">
        <v>102</v>
      </c>
      <c r="F52" t="s">
        <v>352</v>
      </c>
      <c r="G52" s="1">
        <v>46279</v>
      </c>
      <c r="H52" t="s">
        <v>35</v>
      </c>
      <c r="I52" t="s">
        <v>35</v>
      </c>
      <c r="J52" t="s">
        <v>35</v>
      </c>
      <c r="K52" t="s">
        <v>35</v>
      </c>
      <c r="L52" s="1">
        <v>46295</v>
      </c>
      <c r="M52" t="s">
        <v>172</v>
      </c>
      <c r="N52" t="s">
        <v>37</v>
      </c>
      <c r="O52" t="s">
        <v>199</v>
      </c>
      <c r="P52" t="s">
        <v>35</v>
      </c>
      <c r="Q52" t="s">
        <v>65</v>
      </c>
      <c r="R52" t="s">
        <v>40</v>
      </c>
      <c r="S52" t="s">
        <v>409</v>
      </c>
      <c r="T52" t="s">
        <v>67</v>
      </c>
      <c r="U52" t="s">
        <v>410</v>
      </c>
      <c r="V52" t="s">
        <v>80</v>
      </c>
      <c r="W52" t="s">
        <v>411</v>
      </c>
      <c r="X52" t="s">
        <v>35</v>
      </c>
      <c r="Y52" t="s">
        <v>412</v>
      </c>
      <c r="Z52" t="s">
        <v>40</v>
      </c>
      <c r="AA52" t="s">
        <v>35</v>
      </c>
      <c r="AB52" t="s">
        <v>413</v>
      </c>
      <c r="AC52" t="s">
        <v>414</v>
      </c>
      <c r="AD52" t="str">
        <f>HYPERLINK("https://esastar-publication.sso.esa.int/ESATenderActions/details/194894", "https://esastar-publication.sso.esa.int/ESATenderActions/details/194894")</f>
        <v>https://esastar-publication.sso.esa.int/ESATenderActions/details/194894</v>
      </c>
    </row>
    <row r="53" spans="1:30" x14ac:dyDescent="0.35">
      <c r="A53" t="s">
        <v>415</v>
      </c>
      <c r="B53" t="s">
        <v>416</v>
      </c>
      <c r="C53" t="s">
        <v>32</v>
      </c>
      <c r="D53" t="s">
        <v>417</v>
      </c>
      <c r="E53" t="s">
        <v>102</v>
      </c>
      <c r="F53" t="s">
        <v>352</v>
      </c>
      <c r="G53" s="1">
        <v>46279</v>
      </c>
      <c r="H53" s="1">
        <v>46309</v>
      </c>
      <c r="I53" s="1">
        <v>46402</v>
      </c>
      <c r="J53" s="1">
        <v>46388</v>
      </c>
      <c r="K53" s="1">
        <v>46388</v>
      </c>
      <c r="L53" s="1">
        <v>46309</v>
      </c>
      <c r="M53" t="s">
        <v>122</v>
      </c>
      <c r="N53" t="s">
        <v>37</v>
      </c>
      <c r="O53" t="s">
        <v>199</v>
      </c>
      <c r="P53" t="s">
        <v>35</v>
      </c>
      <c r="Q53" t="s">
        <v>40</v>
      </c>
      <c r="R53" t="s">
        <v>40</v>
      </c>
      <c r="S53" t="s">
        <v>418</v>
      </c>
      <c r="T53" t="s">
        <v>67</v>
      </c>
      <c r="U53" t="s">
        <v>419</v>
      </c>
      <c r="V53" t="s">
        <v>35</v>
      </c>
      <c r="W53" t="s">
        <v>35</v>
      </c>
      <c r="X53" t="s">
        <v>420</v>
      </c>
      <c r="Y53" t="s">
        <v>421</v>
      </c>
      <c r="Z53" t="s">
        <v>40</v>
      </c>
      <c r="AA53" t="s">
        <v>35</v>
      </c>
      <c r="AB53" t="s">
        <v>109</v>
      </c>
      <c r="AC53" t="s">
        <v>35</v>
      </c>
      <c r="AD53" t="str">
        <f>HYPERLINK("https://esastar-publication.sso.esa.int/ESATenderActions/details/194892", "https://esastar-publication.sso.esa.int/ESATenderActions/details/194892")</f>
        <v>https://esastar-publication.sso.esa.int/ESATenderActions/details/194892</v>
      </c>
    </row>
    <row r="54" spans="1:30" hidden="1" x14ac:dyDescent="0.35">
      <c r="A54" t="s">
        <v>422</v>
      </c>
      <c r="B54" t="s">
        <v>423</v>
      </c>
      <c r="C54" t="s">
        <v>50</v>
      </c>
      <c r="D54" t="s">
        <v>424</v>
      </c>
      <c r="E54" t="s">
        <v>34</v>
      </c>
      <c r="F54" t="s">
        <v>35</v>
      </c>
      <c r="G54" s="1">
        <v>46279</v>
      </c>
      <c r="H54" t="s">
        <v>35</v>
      </c>
      <c r="I54" t="s">
        <v>35</v>
      </c>
      <c r="J54" t="s">
        <v>35</v>
      </c>
      <c r="K54" t="s">
        <v>35</v>
      </c>
      <c r="L54" s="1">
        <v>46315</v>
      </c>
      <c r="M54" t="s">
        <v>172</v>
      </c>
      <c r="N54" t="s">
        <v>37</v>
      </c>
      <c r="O54" t="s">
        <v>38</v>
      </c>
      <c r="P54" t="s">
        <v>77</v>
      </c>
      <c r="Q54" t="s">
        <v>65</v>
      </c>
      <c r="R54" t="s">
        <v>40</v>
      </c>
      <c r="S54" t="s">
        <v>425</v>
      </c>
      <c r="T54" t="s">
        <v>67</v>
      </c>
      <c r="U54" t="s">
        <v>426</v>
      </c>
      <c r="V54" t="s">
        <v>80</v>
      </c>
      <c r="W54" t="s">
        <v>427</v>
      </c>
      <c r="X54" t="s">
        <v>35</v>
      </c>
      <c r="Y54" t="s">
        <v>226</v>
      </c>
      <c r="Z54" t="s">
        <v>40</v>
      </c>
      <c r="AA54" t="s">
        <v>35</v>
      </c>
      <c r="AB54" t="s">
        <v>428</v>
      </c>
      <c r="AC54" t="s">
        <v>235</v>
      </c>
      <c r="AD54" t="str">
        <f>HYPERLINK("https://esastar-publication.sso.esa.int/ESATenderActions/details/194891", "https://esastar-publication.sso.esa.int/ESATenderActions/details/194891")</f>
        <v>https://esastar-publication.sso.esa.int/ESATenderActions/details/194891</v>
      </c>
    </row>
    <row r="55" spans="1:30" x14ac:dyDescent="0.35">
      <c r="A55" t="s">
        <v>429</v>
      </c>
      <c r="B55" t="s">
        <v>430</v>
      </c>
      <c r="C55" t="s">
        <v>32</v>
      </c>
      <c r="D55" t="s">
        <v>431</v>
      </c>
      <c r="E55" t="s">
        <v>34</v>
      </c>
      <c r="F55" t="s">
        <v>35</v>
      </c>
      <c r="G55" s="1">
        <v>46279</v>
      </c>
      <c r="H55" s="1">
        <v>46293</v>
      </c>
      <c r="I55" s="1">
        <v>46372</v>
      </c>
      <c r="J55" s="1">
        <v>46365</v>
      </c>
      <c r="K55" s="1">
        <v>46365</v>
      </c>
      <c r="L55" s="1">
        <v>46308</v>
      </c>
      <c r="M55" t="s">
        <v>36</v>
      </c>
      <c r="N55" t="s">
        <v>76</v>
      </c>
      <c r="O55" t="s">
        <v>64</v>
      </c>
      <c r="P55" t="s">
        <v>35</v>
      </c>
      <c r="Q55" t="s">
        <v>65</v>
      </c>
      <c r="R55" t="s">
        <v>40</v>
      </c>
      <c r="S55" t="s">
        <v>432</v>
      </c>
      <c r="T55" t="s">
        <v>67</v>
      </c>
      <c r="U55" t="s">
        <v>201</v>
      </c>
      <c r="V55" t="s">
        <v>35</v>
      </c>
      <c r="W55" t="s">
        <v>35</v>
      </c>
      <c r="X55" t="s">
        <v>433</v>
      </c>
      <c r="Y55" t="s">
        <v>70</v>
      </c>
      <c r="Z55" t="s">
        <v>40</v>
      </c>
      <c r="AA55" t="s">
        <v>35</v>
      </c>
      <c r="AB55" t="s">
        <v>109</v>
      </c>
      <c r="AC55" t="s">
        <v>35</v>
      </c>
      <c r="AD55" t="str">
        <f>HYPERLINK("https://esastar-publication.sso.esa.int/ESATenderActions/details/194890", "https://esastar-publication.sso.esa.int/ESATenderActions/details/194890")</f>
        <v>https://esastar-publication.sso.esa.int/ESATenderActions/details/194890</v>
      </c>
    </row>
    <row r="56" spans="1:30" ht="29" hidden="1" x14ac:dyDescent="0.35">
      <c r="A56" t="s">
        <v>434</v>
      </c>
      <c r="B56" t="s">
        <v>435</v>
      </c>
      <c r="C56" t="s">
        <v>50</v>
      </c>
      <c r="D56" t="s">
        <v>436</v>
      </c>
      <c r="E56" t="s">
        <v>34</v>
      </c>
      <c r="F56" t="s">
        <v>35</v>
      </c>
      <c r="G56" s="1">
        <v>46279</v>
      </c>
      <c r="H56" t="s">
        <v>35</v>
      </c>
      <c r="I56" t="s">
        <v>35</v>
      </c>
      <c r="J56" t="s">
        <v>35</v>
      </c>
      <c r="K56" t="s">
        <v>35</v>
      </c>
      <c r="L56" s="1">
        <v>46279</v>
      </c>
      <c r="M56" t="s">
        <v>52</v>
      </c>
      <c r="N56" t="s">
        <v>37</v>
      </c>
      <c r="O56" t="s">
        <v>38</v>
      </c>
      <c r="P56" t="s">
        <v>35</v>
      </c>
      <c r="Q56" t="s">
        <v>40</v>
      </c>
      <c r="R56" t="s">
        <v>40</v>
      </c>
      <c r="S56" t="s">
        <v>437</v>
      </c>
      <c r="T56" t="s">
        <v>67</v>
      </c>
      <c r="U56" t="s">
        <v>43</v>
      </c>
      <c r="V56" t="s">
        <v>80</v>
      </c>
      <c r="W56" t="s">
        <v>438</v>
      </c>
      <c r="X56" t="s">
        <v>35</v>
      </c>
      <c r="Y56" t="s">
        <v>45</v>
      </c>
      <c r="Z56" t="s">
        <v>40</v>
      </c>
      <c r="AA56" t="s">
        <v>35</v>
      </c>
      <c r="AB56" t="s">
        <v>439</v>
      </c>
      <c r="AC56" t="s">
        <v>440</v>
      </c>
      <c r="AD56" t="str">
        <f>HYPERLINK("https://esastar-publication.sso.esa.int/ESATenderActions/details/194889", "https://esastar-publication.sso.esa.int/ESATenderActions/details/194889")</f>
        <v>https://esastar-publication.sso.esa.int/ESATenderActions/details/194889</v>
      </c>
    </row>
    <row r="57" spans="1:30" ht="43.5" x14ac:dyDescent="0.35">
      <c r="A57" t="s">
        <v>441</v>
      </c>
      <c r="B57" t="s">
        <v>442</v>
      </c>
      <c r="C57" t="s">
        <v>32</v>
      </c>
      <c r="D57" t="s">
        <v>443</v>
      </c>
      <c r="E57" t="s">
        <v>34</v>
      </c>
      <c r="F57" t="s">
        <v>35</v>
      </c>
      <c r="G57" s="1">
        <v>46279</v>
      </c>
      <c r="H57" s="1">
        <v>46297</v>
      </c>
      <c r="I57" s="1">
        <v>46336</v>
      </c>
      <c r="J57" s="1">
        <v>46329</v>
      </c>
      <c r="K57" s="1">
        <v>46329</v>
      </c>
      <c r="L57" s="1">
        <v>46310</v>
      </c>
      <c r="M57" t="s">
        <v>36</v>
      </c>
      <c r="N57" t="s">
        <v>37</v>
      </c>
      <c r="O57" t="s">
        <v>38</v>
      </c>
      <c r="P57" t="s">
        <v>35</v>
      </c>
      <c r="Q57" t="s">
        <v>40</v>
      </c>
      <c r="R57" t="s">
        <v>40</v>
      </c>
      <c r="S57" t="s">
        <v>387</v>
      </c>
      <c r="T57" t="s">
        <v>67</v>
      </c>
      <c r="U57" t="s">
        <v>379</v>
      </c>
      <c r="V57" t="s">
        <v>35</v>
      </c>
      <c r="W57" t="s">
        <v>35</v>
      </c>
      <c r="X57" t="s">
        <v>444</v>
      </c>
      <c r="Y57" t="s">
        <v>445</v>
      </c>
      <c r="Z57" t="s">
        <v>40</v>
      </c>
      <c r="AA57" t="s">
        <v>35</v>
      </c>
      <c r="AB57" t="s">
        <v>446</v>
      </c>
      <c r="AC57" t="s">
        <v>447</v>
      </c>
      <c r="AD57" t="str">
        <f>HYPERLINK("https://esastar-publication.sso.esa.int/ESATenderActions/details/194888", "https://esastar-publication.sso.esa.int/ESATenderActions/details/194888")</f>
        <v>https://esastar-publication.sso.esa.int/ESATenderActions/details/194888</v>
      </c>
    </row>
    <row r="58" spans="1:30" x14ac:dyDescent="0.35">
      <c r="A58" t="s">
        <v>448</v>
      </c>
      <c r="B58" t="s">
        <v>449</v>
      </c>
      <c r="C58" t="s">
        <v>32</v>
      </c>
      <c r="D58" t="s">
        <v>450</v>
      </c>
      <c r="E58" t="s">
        <v>34</v>
      </c>
      <c r="F58" t="s">
        <v>35</v>
      </c>
      <c r="G58" s="1">
        <v>46279</v>
      </c>
      <c r="H58" s="1">
        <v>46289</v>
      </c>
      <c r="I58" s="1">
        <v>46358</v>
      </c>
      <c r="J58" s="1">
        <v>46351</v>
      </c>
      <c r="K58" s="1">
        <v>46351</v>
      </c>
      <c r="L58" s="1">
        <v>46311</v>
      </c>
      <c r="M58" t="s">
        <v>319</v>
      </c>
      <c r="N58" t="s">
        <v>37</v>
      </c>
      <c r="O58" t="s">
        <v>64</v>
      </c>
      <c r="P58" t="s">
        <v>35</v>
      </c>
      <c r="Q58" t="s">
        <v>65</v>
      </c>
      <c r="R58" t="s">
        <v>40</v>
      </c>
      <c r="S58" t="s">
        <v>387</v>
      </c>
      <c r="T58" t="s">
        <v>67</v>
      </c>
      <c r="U58" t="s">
        <v>379</v>
      </c>
      <c r="V58" t="s">
        <v>35</v>
      </c>
      <c r="W58" t="s">
        <v>35</v>
      </c>
      <c r="X58" t="s">
        <v>451</v>
      </c>
      <c r="Y58" t="s">
        <v>452</v>
      </c>
      <c r="Z58" t="s">
        <v>40</v>
      </c>
      <c r="AA58" t="s">
        <v>35</v>
      </c>
      <c r="AB58" t="s">
        <v>453</v>
      </c>
      <c r="AC58" t="s">
        <v>454</v>
      </c>
      <c r="AD58" t="str">
        <f>HYPERLINK("https://esastar-publication.sso.esa.int/ESATenderActions/details/194887", "https://esastar-publication.sso.esa.int/ESATenderActions/details/194887")</f>
        <v>https://esastar-publication.sso.esa.int/ESATenderActions/details/194887</v>
      </c>
    </row>
    <row r="59" spans="1:30" ht="72.5" x14ac:dyDescent="0.35">
      <c r="A59" t="s">
        <v>455</v>
      </c>
      <c r="B59" t="s">
        <v>456</v>
      </c>
      <c r="C59" t="s">
        <v>32</v>
      </c>
      <c r="D59" t="s">
        <v>457</v>
      </c>
      <c r="E59" t="s">
        <v>34</v>
      </c>
      <c r="F59" t="s">
        <v>35</v>
      </c>
      <c r="G59" s="1">
        <v>46279</v>
      </c>
      <c r="H59" s="1">
        <v>46301</v>
      </c>
      <c r="I59" s="1">
        <v>46344</v>
      </c>
      <c r="J59" s="1">
        <v>46337</v>
      </c>
      <c r="K59" s="1">
        <v>46337</v>
      </c>
      <c r="L59" s="1">
        <v>46301</v>
      </c>
      <c r="M59" t="s">
        <v>122</v>
      </c>
      <c r="N59" t="s">
        <v>37</v>
      </c>
      <c r="O59" t="s">
        <v>64</v>
      </c>
      <c r="P59" t="s">
        <v>39</v>
      </c>
      <c r="Q59" t="s">
        <v>65</v>
      </c>
      <c r="R59" t="s">
        <v>40</v>
      </c>
      <c r="S59" t="s">
        <v>458</v>
      </c>
      <c r="T59" t="s">
        <v>67</v>
      </c>
      <c r="U59" t="s">
        <v>43</v>
      </c>
      <c r="V59" t="s">
        <v>35</v>
      </c>
      <c r="W59" t="s">
        <v>35</v>
      </c>
      <c r="X59" t="s">
        <v>459</v>
      </c>
      <c r="Y59" t="s">
        <v>460</v>
      </c>
      <c r="Z59" t="s">
        <v>40</v>
      </c>
      <c r="AA59" t="s">
        <v>35</v>
      </c>
      <c r="AB59" t="s">
        <v>461</v>
      </c>
      <c r="AC59" t="s">
        <v>462</v>
      </c>
      <c r="AD59" t="str">
        <f>HYPERLINK("https://esastar-publication.sso.esa.int/ESATenderActions/details/194886", "https://esastar-publication.sso.esa.int/ESATenderActions/details/194886")</f>
        <v>https://esastar-publication.sso.esa.int/ESATenderActions/details/194886</v>
      </c>
    </row>
    <row r="60" spans="1:30" x14ac:dyDescent="0.35">
      <c r="A60" t="s">
        <v>463</v>
      </c>
      <c r="B60" t="s">
        <v>464</v>
      </c>
      <c r="C60" t="s">
        <v>32</v>
      </c>
      <c r="D60" t="s">
        <v>465</v>
      </c>
      <c r="E60" t="s">
        <v>102</v>
      </c>
      <c r="F60" t="s">
        <v>103</v>
      </c>
      <c r="G60" s="1">
        <v>46279</v>
      </c>
      <c r="H60" s="1">
        <v>46314</v>
      </c>
      <c r="I60" s="1">
        <v>46356</v>
      </c>
      <c r="J60" s="1">
        <v>46342</v>
      </c>
      <c r="K60" s="1">
        <v>46342</v>
      </c>
      <c r="L60" s="1">
        <v>46314</v>
      </c>
      <c r="M60" t="s">
        <v>122</v>
      </c>
      <c r="N60" t="s">
        <v>37</v>
      </c>
      <c r="O60" t="s">
        <v>199</v>
      </c>
      <c r="P60" t="s">
        <v>104</v>
      </c>
      <c r="Q60" t="s">
        <v>40</v>
      </c>
      <c r="R60" t="s">
        <v>40</v>
      </c>
      <c r="S60" t="s">
        <v>105</v>
      </c>
      <c r="T60" t="s">
        <v>67</v>
      </c>
      <c r="U60" t="s">
        <v>466</v>
      </c>
      <c r="V60" t="s">
        <v>35</v>
      </c>
      <c r="W60" t="s">
        <v>35</v>
      </c>
      <c r="X60" t="s">
        <v>467</v>
      </c>
      <c r="Y60" t="s">
        <v>108</v>
      </c>
      <c r="Z60" t="s">
        <v>40</v>
      </c>
      <c r="AA60" t="s">
        <v>35</v>
      </c>
      <c r="AB60" t="s">
        <v>109</v>
      </c>
      <c r="AC60" t="s">
        <v>35</v>
      </c>
      <c r="AD60" t="str">
        <f>HYPERLINK("https://esastar-publication.sso.esa.int/ESATenderActions/details/194885", "https://esastar-publication.sso.esa.int/ESATenderActions/details/194885")</f>
        <v>https://esastar-publication.sso.esa.int/ESATenderActions/details/194885</v>
      </c>
    </row>
    <row r="61" spans="1:30" hidden="1" x14ac:dyDescent="0.35">
      <c r="A61" t="s">
        <v>468</v>
      </c>
      <c r="B61" t="s">
        <v>469</v>
      </c>
      <c r="C61" t="s">
        <v>50</v>
      </c>
      <c r="D61" t="s">
        <v>470</v>
      </c>
      <c r="E61" t="s">
        <v>34</v>
      </c>
      <c r="F61" t="s">
        <v>35</v>
      </c>
      <c r="G61" s="1">
        <v>46279</v>
      </c>
      <c r="H61" t="s">
        <v>35</v>
      </c>
      <c r="I61" t="s">
        <v>35</v>
      </c>
      <c r="J61" t="s">
        <v>35</v>
      </c>
      <c r="K61" t="s">
        <v>35</v>
      </c>
      <c r="L61" s="1">
        <v>46308</v>
      </c>
      <c r="M61" t="s">
        <v>63</v>
      </c>
      <c r="N61" t="s">
        <v>37</v>
      </c>
      <c r="O61" t="s">
        <v>163</v>
      </c>
      <c r="P61" t="s">
        <v>77</v>
      </c>
      <c r="Q61" t="s">
        <v>40</v>
      </c>
      <c r="R61" t="s">
        <v>40</v>
      </c>
      <c r="S61" t="s">
        <v>224</v>
      </c>
      <c r="T61" t="s">
        <v>67</v>
      </c>
      <c r="U61" t="s">
        <v>426</v>
      </c>
      <c r="V61" t="s">
        <v>80</v>
      </c>
      <c r="W61" t="s">
        <v>225</v>
      </c>
      <c r="X61" t="s">
        <v>35</v>
      </c>
      <c r="Y61" t="s">
        <v>70</v>
      </c>
      <c r="Z61" t="s">
        <v>40</v>
      </c>
      <c r="AA61" t="s">
        <v>35</v>
      </c>
      <c r="AB61" t="s">
        <v>109</v>
      </c>
      <c r="AC61" t="s">
        <v>35</v>
      </c>
      <c r="AD61" t="str">
        <f>HYPERLINK("https://esastar-publication.sso.esa.int/ESATenderActions/details/194882", "https://esastar-publication.sso.esa.int/ESATenderActions/details/194882")</f>
        <v>https://esastar-publication.sso.esa.int/ESATenderActions/details/194882</v>
      </c>
    </row>
    <row r="62" spans="1:30" x14ac:dyDescent="0.35">
      <c r="A62" t="s">
        <v>471</v>
      </c>
      <c r="B62" t="s">
        <v>472</v>
      </c>
      <c r="C62" t="s">
        <v>32</v>
      </c>
      <c r="D62" t="s">
        <v>473</v>
      </c>
      <c r="E62" t="s">
        <v>102</v>
      </c>
      <c r="F62" t="s">
        <v>103</v>
      </c>
      <c r="G62" s="1">
        <v>46279</v>
      </c>
      <c r="H62" s="1">
        <v>46287</v>
      </c>
      <c r="I62" s="1">
        <v>46330</v>
      </c>
      <c r="J62" s="1">
        <v>46316</v>
      </c>
      <c r="K62" s="1">
        <v>46316</v>
      </c>
      <c r="L62" s="1">
        <v>46287</v>
      </c>
      <c r="M62" t="s">
        <v>122</v>
      </c>
      <c r="N62" t="s">
        <v>37</v>
      </c>
      <c r="O62" t="s">
        <v>163</v>
      </c>
      <c r="P62" t="s">
        <v>35</v>
      </c>
      <c r="Q62" t="s">
        <v>40</v>
      </c>
      <c r="R62" t="s">
        <v>40</v>
      </c>
      <c r="S62" t="s">
        <v>474</v>
      </c>
      <c r="T62" t="s">
        <v>67</v>
      </c>
      <c r="U62" t="s">
        <v>475</v>
      </c>
      <c r="V62" t="s">
        <v>35</v>
      </c>
      <c r="W62" t="s">
        <v>35</v>
      </c>
      <c r="X62" t="s">
        <v>476</v>
      </c>
      <c r="Y62" t="s">
        <v>477</v>
      </c>
      <c r="Z62" t="s">
        <v>40</v>
      </c>
      <c r="AA62" t="s">
        <v>35</v>
      </c>
      <c r="AB62" t="s">
        <v>109</v>
      </c>
      <c r="AC62" t="s">
        <v>35</v>
      </c>
      <c r="AD62" t="str">
        <f>HYPERLINK("https://esastar-publication.sso.esa.int/ESATenderActions/details/194880", "https://esastar-publication.sso.esa.int/ESATenderActions/details/194880")</f>
        <v>https://esastar-publication.sso.esa.int/ESATenderActions/details/194880</v>
      </c>
    </row>
    <row r="63" spans="1:30" ht="43.5" x14ac:dyDescent="0.35">
      <c r="A63" t="s">
        <v>478</v>
      </c>
      <c r="B63" t="s">
        <v>479</v>
      </c>
      <c r="C63" t="s">
        <v>32</v>
      </c>
      <c r="D63" t="s">
        <v>480</v>
      </c>
      <c r="E63" t="s">
        <v>34</v>
      </c>
      <c r="F63" t="s">
        <v>35</v>
      </c>
      <c r="G63" s="1">
        <v>46279</v>
      </c>
      <c r="H63" s="1">
        <v>46279</v>
      </c>
      <c r="I63" s="1">
        <v>46335</v>
      </c>
      <c r="J63" s="1">
        <v>46321</v>
      </c>
      <c r="K63" s="1">
        <v>46321</v>
      </c>
      <c r="L63" s="1">
        <v>46282</v>
      </c>
      <c r="M63" t="s">
        <v>36</v>
      </c>
      <c r="N63" t="s">
        <v>37</v>
      </c>
      <c r="O63" t="s">
        <v>64</v>
      </c>
      <c r="P63" t="s">
        <v>35</v>
      </c>
      <c r="Q63" t="s">
        <v>40</v>
      </c>
      <c r="R63" t="s">
        <v>40</v>
      </c>
      <c r="S63" t="s">
        <v>123</v>
      </c>
      <c r="T63" t="s">
        <v>67</v>
      </c>
      <c r="U63" t="s">
        <v>142</v>
      </c>
      <c r="V63" t="s">
        <v>35</v>
      </c>
      <c r="W63" t="s">
        <v>35</v>
      </c>
      <c r="X63" t="s">
        <v>125</v>
      </c>
      <c r="Y63" t="s">
        <v>192</v>
      </c>
      <c r="Z63" t="s">
        <v>40</v>
      </c>
      <c r="AA63" t="s">
        <v>35</v>
      </c>
      <c r="AB63" t="s">
        <v>289</v>
      </c>
      <c r="AC63" t="s">
        <v>481</v>
      </c>
      <c r="AD63" t="str">
        <f>HYPERLINK("https://esastar-publication.sso.esa.int/ESATenderActions/details/194861", "https://esastar-publication.sso.esa.int/ESATenderActions/details/194861")</f>
        <v>https://esastar-publication.sso.esa.int/ESATenderActions/details/194861</v>
      </c>
    </row>
    <row r="64" spans="1:30" ht="72.5" x14ac:dyDescent="0.35">
      <c r="A64" t="s">
        <v>482</v>
      </c>
      <c r="B64" t="s">
        <v>483</v>
      </c>
      <c r="C64" t="s">
        <v>32</v>
      </c>
      <c r="D64" t="s">
        <v>484</v>
      </c>
      <c r="E64" t="s">
        <v>34</v>
      </c>
      <c r="F64" t="s">
        <v>35</v>
      </c>
      <c r="G64" s="1">
        <v>46275</v>
      </c>
      <c r="H64" s="1">
        <v>46275</v>
      </c>
      <c r="I64" s="1">
        <v>46335</v>
      </c>
      <c r="J64" s="1">
        <v>46321</v>
      </c>
      <c r="K64" s="1">
        <v>46321</v>
      </c>
      <c r="L64" s="1">
        <v>46307</v>
      </c>
      <c r="M64" t="s">
        <v>36</v>
      </c>
      <c r="N64" t="s">
        <v>37</v>
      </c>
      <c r="O64" t="s">
        <v>64</v>
      </c>
      <c r="P64" t="s">
        <v>35</v>
      </c>
      <c r="Q64" t="s">
        <v>40</v>
      </c>
      <c r="R64" t="s">
        <v>40</v>
      </c>
      <c r="S64" t="s">
        <v>189</v>
      </c>
      <c r="T64" t="s">
        <v>67</v>
      </c>
      <c r="U64" t="s">
        <v>190</v>
      </c>
      <c r="V64" t="s">
        <v>35</v>
      </c>
      <c r="W64" t="s">
        <v>35</v>
      </c>
      <c r="X64" t="s">
        <v>134</v>
      </c>
      <c r="Y64" t="s">
        <v>485</v>
      </c>
      <c r="Z64" t="s">
        <v>40</v>
      </c>
      <c r="AA64" t="s">
        <v>35</v>
      </c>
      <c r="AB64" t="s">
        <v>486</v>
      </c>
      <c r="AC64" t="s">
        <v>487</v>
      </c>
      <c r="AD64" t="str">
        <f>HYPERLINK("https://esastar-publication.sso.esa.int/ESATenderActions/details/194683", "https://esastar-publication.sso.esa.int/ESATenderActions/details/194683")</f>
        <v>https://esastar-publication.sso.esa.int/ESATenderActions/details/194683</v>
      </c>
    </row>
    <row r="65" spans="1:30" hidden="1" x14ac:dyDescent="0.35">
      <c r="A65" t="s">
        <v>488</v>
      </c>
      <c r="B65" t="s">
        <v>489</v>
      </c>
      <c r="C65" t="s">
        <v>50</v>
      </c>
      <c r="D65" t="s">
        <v>490</v>
      </c>
      <c r="E65" t="s">
        <v>34</v>
      </c>
      <c r="F65" t="s">
        <v>35</v>
      </c>
      <c r="G65" s="1">
        <v>46260</v>
      </c>
      <c r="H65" t="s">
        <v>35</v>
      </c>
      <c r="I65" t="s">
        <v>35</v>
      </c>
      <c r="J65" t="s">
        <v>35</v>
      </c>
      <c r="K65" t="s">
        <v>35</v>
      </c>
      <c r="L65" s="1">
        <v>46260</v>
      </c>
      <c r="M65" t="s">
        <v>52</v>
      </c>
      <c r="N65" t="s">
        <v>37</v>
      </c>
      <c r="O65" t="s">
        <v>38</v>
      </c>
      <c r="P65" t="s">
        <v>39</v>
      </c>
      <c r="Q65" t="s">
        <v>40</v>
      </c>
      <c r="R65" t="s">
        <v>40</v>
      </c>
      <c r="S65" t="s">
        <v>95</v>
      </c>
      <c r="T65" t="s">
        <v>67</v>
      </c>
      <c r="U65" t="s">
        <v>114</v>
      </c>
      <c r="V65" t="s">
        <v>80</v>
      </c>
      <c r="W65" t="s">
        <v>96</v>
      </c>
      <c r="X65" t="s">
        <v>35</v>
      </c>
      <c r="Y65" t="s">
        <v>116</v>
      </c>
      <c r="Z65" t="s">
        <v>40</v>
      </c>
      <c r="AA65" t="s">
        <v>35</v>
      </c>
      <c r="AB65" t="s">
        <v>491</v>
      </c>
      <c r="AC65" t="s">
        <v>285</v>
      </c>
      <c r="AD65" t="str">
        <f>HYPERLINK("https://esastar-publication.sso.esa.int/ESATenderActions/details/193775", "https://esastar-publication.sso.esa.int/ESATenderActions/details/193775")</f>
        <v>https://esastar-publication.sso.esa.int/ESATenderActions/details/193775</v>
      </c>
    </row>
    <row r="66" spans="1:30" ht="29" hidden="1" x14ac:dyDescent="0.35">
      <c r="A66" t="s">
        <v>492</v>
      </c>
      <c r="B66" t="s">
        <v>493</v>
      </c>
      <c r="C66" t="s">
        <v>50</v>
      </c>
      <c r="D66" t="s">
        <v>494</v>
      </c>
      <c r="E66" t="s">
        <v>34</v>
      </c>
      <c r="F66" t="s">
        <v>35</v>
      </c>
      <c r="G66" s="1">
        <v>46260</v>
      </c>
      <c r="H66" t="s">
        <v>35</v>
      </c>
      <c r="I66" t="s">
        <v>35</v>
      </c>
      <c r="J66" t="s">
        <v>35</v>
      </c>
      <c r="K66" t="s">
        <v>35</v>
      </c>
      <c r="L66" s="1">
        <v>46303</v>
      </c>
      <c r="M66" t="s">
        <v>75</v>
      </c>
      <c r="N66" t="s">
        <v>37</v>
      </c>
      <c r="O66" t="s">
        <v>38</v>
      </c>
      <c r="P66" t="s">
        <v>35</v>
      </c>
      <c r="Q66" t="s">
        <v>40</v>
      </c>
      <c r="R66" t="s">
        <v>40</v>
      </c>
      <c r="S66" t="s">
        <v>437</v>
      </c>
      <c r="T66" t="s">
        <v>67</v>
      </c>
      <c r="U66" t="s">
        <v>43</v>
      </c>
      <c r="V66" t="s">
        <v>80</v>
      </c>
      <c r="W66" t="s">
        <v>495</v>
      </c>
      <c r="X66" t="s">
        <v>35</v>
      </c>
      <c r="Y66" t="s">
        <v>45</v>
      </c>
      <c r="Z66" t="s">
        <v>40</v>
      </c>
      <c r="AA66" t="s">
        <v>35</v>
      </c>
      <c r="AB66" t="s">
        <v>496</v>
      </c>
      <c r="AC66" t="s">
        <v>497</v>
      </c>
      <c r="AD66" t="str">
        <f>HYPERLINK("https://esastar-publication.sso.esa.int/ESATenderActions/details/193774", "https://esastar-publication.sso.esa.int/ESATenderActions/details/193774")</f>
        <v>https://esastar-publication.sso.esa.int/ESATenderActions/details/193774</v>
      </c>
    </row>
    <row r="67" spans="1:30" x14ac:dyDescent="0.35">
      <c r="A67" t="s">
        <v>498</v>
      </c>
      <c r="B67" t="s">
        <v>499</v>
      </c>
      <c r="C67" t="s">
        <v>32</v>
      </c>
      <c r="D67" t="s">
        <v>500</v>
      </c>
      <c r="E67" t="s">
        <v>102</v>
      </c>
      <c r="F67" t="s">
        <v>352</v>
      </c>
      <c r="G67" s="1">
        <v>46259</v>
      </c>
      <c r="H67" s="1">
        <v>46296</v>
      </c>
      <c r="I67" s="1">
        <v>48213</v>
      </c>
      <c r="J67" s="1">
        <v>48199</v>
      </c>
      <c r="K67" s="1">
        <v>48199</v>
      </c>
      <c r="L67" s="1">
        <v>46296</v>
      </c>
      <c r="M67" t="s">
        <v>122</v>
      </c>
      <c r="N67" t="s">
        <v>501</v>
      </c>
      <c r="O67" t="s">
        <v>199</v>
      </c>
      <c r="P67" t="s">
        <v>35</v>
      </c>
      <c r="Q67" t="s">
        <v>65</v>
      </c>
      <c r="R67" t="s">
        <v>40</v>
      </c>
      <c r="S67" t="s">
        <v>502</v>
      </c>
      <c r="T67" t="s">
        <v>67</v>
      </c>
      <c r="U67" t="s">
        <v>503</v>
      </c>
      <c r="V67" t="s">
        <v>35</v>
      </c>
      <c r="W67" t="s">
        <v>35</v>
      </c>
      <c r="X67" t="s">
        <v>504</v>
      </c>
      <c r="Y67" t="s">
        <v>505</v>
      </c>
      <c r="Z67" t="s">
        <v>40</v>
      </c>
      <c r="AA67" t="s">
        <v>35</v>
      </c>
      <c r="AB67" t="s">
        <v>109</v>
      </c>
      <c r="AC67" t="s">
        <v>35</v>
      </c>
      <c r="AD67" t="str">
        <f>HYPERLINK("https://esastar-publication.sso.esa.int/ESATenderActions/details/193758", "https://esastar-publication.sso.esa.int/ESATenderActions/details/193758")</f>
        <v>https://esastar-publication.sso.esa.int/ESATenderActions/details/193758</v>
      </c>
    </row>
    <row r="68" spans="1:30" hidden="1" x14ac:dyDescent="0.35">
      <c r="A68" t="s">
        <v>506</v>
      </c>
      <c r="B68" t="s">
        <v>507</v>
      </c>
      <c r="C68" t="s">
        <v>50</v>
      </c>
      <c r="D68" t="s">
        <v>508</v>
      </c>
      <c r="E68" t="s">
        <v>34</v>
      </c>
      <c r="F68" t="s">
        <v>35</v>
      </c>
      <c r="G68" s="1">
        <v>46259</v>
      </c>
      <c r="H68" t="s">
        <v>35</v>
      </c>
      <c r="I68" t="s">
        <v>35</v>
      </c>
      <c r="J68" t="s">
        <v>35</v>
      </c>
      <c r="K68" t="s">
        <v>35</v>
      </c>
      <c r="L68" s="1">
        <v>46259</v>
      </c>
      <c r="M68" t="s">
        <v>52</v>
      </c>
      <c r="N68" t="s">
        <v>53</v>
      </c>
      <c r="O68" t="s">
        <v>35</v>
      </c>
      <c r="P68" t="s">
        <v>54</v>
      </c>
      <c r="Q68" t="s">
        <v>40</v>
      </c>
      <c r="R68" t="s">
        <v>40</v>
      </c>
      <c r="S68" t="s">
        <v>509</v>
      </c>
      <c r="T68" t="s">
        <v>67</v>
      </c>
      <c r="U68" t="s">
        <v>510</v>
      </c>
      <c r="V68" t="s">
        <v>80</v>
      </c>
      <c r="W68" t="s">
        <v>511</v>
      </c>
      <c r="X68" t="s">
        <v>35</v>
      </c>
      <c r="Y68" t="s">
        <v>512</v>
      </c>
      <c r="Z68" t="s">
        <v>40</v>
      </c>
      <c r="AA68" t="s">
        <v>35</v>
      </c>
      <c r="AB68" t="s">
        <v>513</v>
      </c>
      <c r="AC68" t="s">
        <v>35</v>
      </c>
      <c r="AD68" t="str">
        <f>HYPERLINK("https://esastar-publication.sso.esa.int/ESATenderActions/details/193757", "https://esastar-publication.sso.esa.int/ESATenderActions/details/193757")</f>
        <v>https://esastar-publication.sso.esa.int/ESATenderActions/details/193757</v>
      </c>
    </row>
    <row r="69" spans="1:30" hidden="1" x14ac:dyDescent="0.35">
      <c r="A69" t="s">
        <v>514</v>
      </c>
      <c r="B69" t="s">
        <v>515</v>
      </c>
      <c r="C69" t="s">
        <v>50</v>
      </c>
      <c r="D69" t="s">
        <v>516</v>
      </c>
      <c r="E69" t="s">
        <v>34</v>
      </c>
      <c r="F69" t="s">
        <v>35</v>
      </c>
      <c r="G69" s="1">
        <v>46259</v>
      </c>
      <c r="H69" t="s">
        <v>35</v>
      </c>
      <c r="I69" t="s">
        <v>35</v>
      </c>
      <c r="J69" t="s">
        <v>35</v>
      </c>
      <c r="K69" t="s">
        <v>35</v>
      </c>
      <c r="L69" s="1">
        <v>46294</v>
      </c>
      <c r="M69" t="s">
        <v>75</v>
      </c>
      <c r="N69" t="s">
        <v>37</v>
      </c>
      <c r="O69" t="s">
        <v>38</v>
      </c>
      <c r="P69" t="s">
        <v>39</v>
      </c>
      <c r="Q69" t="s">
        <v>40</v>
      </c>
      <c r="R69" t="s">
        <v>40</v>
      </c>
      <c r="S69" t="s">
        <v>232</v>
      </c>
      <c r="T69" t="s">
        <v>67</v>
      </c>
      <c r="U69" t="s">
        <v>114</v>
      </c>
      <c r="V69" t="s">
        <v>80</v>
      </c>
      <c r="W69" t="s">
        <v>233</v>
      </c>
      <c r="X69" t="s">
        <v>35</v>
      </c>
      <c r="Y69" t="s">
        <v>278</v>
      </c>
      <c r="Z69" t="s">
        <v>40</v>
      </c>
      <c r="AA69" t="s">
        <v>35</v>
      </c>
      <c r="AB69" t="s">
        <v>517</v>
      </c>
      <c r="AC69" t="s">
        <v>228</v>
      </c>
      <c r="AD69" t="str">
        <f>HYPERLINK("https://esastar-publication.sso.esa.int/ESATenderActions/details/193755", "https://esastar-publication.sso.esa.int/ESATenderActions/details/193755")</f>
        <v>https://esastar-publication.sso.esa.int/ESATenderActions/details/193755</v>
      </c>
    </row>
    <row r="70" spans="1:30" x14ac:dyDescent="0.35">
      <c r="A70" t="s">
        <v>518</v>
      </c>
      <c r="B70" t="s">
        <v>519</v>
      </c>
      <c r="C70" t="s">
        <v>32</v>
      </c>
      <c r="D70" t="s">
        <v>520</v>
      </c>
      <c r="E70" t="s">
        <v>34</v>
      </c>
      <c r="F70" t="s">
        <v>35</v>
      </c>
      <c r="G70" s="1">
        <v>46259</v>
      </c>
      <c r="H70" s="1">
        <v>46288</v>
      </c>
      <c r="I70" s="1">
        <v>46331</v>
      </c>
      <c r="J70" s="1">
        <v>46324</v>
      </c>
      <c r="K70" s="1">
        <v>46324</v>
      </c>
      <c r="L70" s="1">
        <v>46288</v>
      </c>
      <c r="M70" t="s">
        <v>122</v>
      </c>
      <c r="N70" t="s">
        <v>37</v>
      </c>
      <c r="O70" t="s">
        <v>64</v>
      </c>
      <c r="P70" t="s">
        <v>35</v>
      </c>
      <c r="Q70" t="s">
        <v>65</v>
      </c>
      <c r="R70" t="s">
        <v>40</v>
      </c>
      <c r="S70" t="s">
        <v>521</v>
      </c>
      <c r="T70" t="s">
        <v>42</v>
      </c>
      <c r="U70" t="s">
        <v>43</v>
      </c>
      <c r="V70" t="s">
        <v>35</v>
      </c>
      <c r="W70" t="s">
        <v>35</v>
      </c>
      <c r="X70" t="s">
        <v>44</v>
      </c>
      <c r="Y70" t="s">
        <v>45</v>
      </c>
      <c r="Z70" t="s">
        <v>40</v>
      </c>
      <c r="AA70" t="s">
        <v>35</v>
      </c>
      <c r="AB70" t="s">
        <v>522</v>
      </c>
      <c r="AC70" t="s">
        <v>523</v>
      </c>
      <c r="AD70" t="str">
        <f>HYPERLINK("https://esastar-publication.sso.esa.int/ESATenderActions/details/193753", "https://esastar-publication.sso.esa.int/ESATenderActions/details/193753")</f>
        <v>https://esastar-publication.sso.esa.int/ESATenderActions/details/193753</v>
      </c>
    </row>
    <row r="71" spans="1:30" hidden="1" x14ac:dyDescent="0.35">
      <c r="A71" t="s">
        <v>524</v>
      </c>
      <c r="B71" t="s">
        <v>525</v>
      </c>
      <c r="C71" t="s">
        <v>50</v>
      </c>
      <c r="D71" t="s">
        <v>526</v>
      </c>
      <c r="E71" t="s">
        <v>102</v>
      </c>
      <c r="F71" t="s">
        <v>103</v>
      </c>
      <c r="G71" s="1">
        <v>46259</v>
      </c>
      <c r="H71" t="s">
        <v>35</v>
      </c>
      <c r="I71" t="s">
        <v>35</v>
      </c>
      <c r="J71" t="s">
        <v>35</v>
      </c>
      <c r="K71" t="s">
        <v>35</v>
      </c>
      <c r="L71" s="1">
        <v>46303</v>
      </c>
      <c r="M71" t="s">
        <v>75</v>
      </c>
      <c r="N71" t="s">
        <v>37</v>
      </c>
      <c r="O71" t="s">
        <v>64</v>
      </c>
      <c r="P71" t="s">
        <v>104</v>
      </c>
      <c r="Q71" t="s">
        <v>40</v>
      </c>
      <c r="R71" t="s">
        <v>40</v>
      </c>
      <c r="S71" t="s">
        <v>105</v>
      </c>
      <c r="T71" t="s">
        <v>67</v>
      </c>
      <c r="U71" t="s">
        <v>527</v>
      </c>
      <c r="V71" t="s">
        <v>35</v>
      </c>
      <c r="W71" t="s">
        <v>107</v>
      </c>
      <c r="X71" t="s">
        <v>35</v>
      </c>
      <c r="Y71" t="s">
        <v>528</v>
      </c>
      <c r="Z71" t="s">
        <v>40</v>
      </c>
      <c r="AA71" t="s">
        <v>35</v>
      </c>
      <c r="AB71" t="s">
        <v>35</v>
      </c>
      <c r="AC71" t="s">
        <v>35</v>
      </c>
      <c r="AD71" t="str">
        <f>HYPERLINK("https://esastar-publication.sso.esa.int/ESATenderActions/details/193749", "https://esastar-publication.sso.esa.int/ESATenderActions/details/193749")</f>
        <v>https://esastar-publication.sso.esa.int/ESATenderActions/details/193749</v>
      </c>
    </row>
    <row r="72" spans="1:30" x14ac:dyDescent="0.35">
      <c r="A72" t="s">
        <v>529</v>
      </c>
      <c r="B72" t="s">
        <v>530</v>
      </c>
      <c r="C72" t="s">
        <v>32</v>
      </c>
      <c r="D72" t="s">
        <v>531</v>
      </c>
      <c r="E72" t="s">
        <v>34</v>
      </c>
      <c r="F72" t="s">
        <v>35</v>
      </c>
      <c r="G72" s="1">
        <v>46247</v>
      </c>
      <c r="H72" s="1">
        <v>46293</v>
      </c>
      <c r="I72" s="1">
        <v>46342</v>
      </c>
      <c r="J72" s="1">
        <v>46328</v>
      </c>
      <c r="K72" s="1">
        <v>46328</v>
      </c>
      <c r="L72" s="1">
        <v>46293</v>
      </c>
      <c r="M72" t="s">
        <v>122</v>
      </c>
      <c r="N72" t="s">
        <v>76</v>
      </c>
      <c r="O72" t="s">
        <v>64</v>
      </c>
      <c r="P72" t="s">
        <v>77</v>
      </c>
      <c r="Q72" t="s">
        <v>65</v>
      </c>
      <c r="R72" t="s">
        <v>40</v>
      </c>
      <c r="S72" t="s">
        <v>78</v>
      </c>
      <c r="T72" t="s">
        <v>67</v>
      </c>
      <c r="U72" t="s">
        <v>532</v>
      </c>
      <c r="V72" t="s">
        <v>35</v>
      </c>
      <c r="W72" t="s">
        <v>35</v>
      </c>
      <c r="X72" t="s">
        <v>533</v>
      </c>
      <c r="Y72" t="s">
        <v>226</v>
      </c>
      <c r="Z72" t="s">
        <v>40</v>
      </c>
      <c r="AA72" t="s">
        <v>35</v>
      </c>
      <c r="AB72" t="s">
        <v>534</v>
      </c>
      <c r="AC72" t="s">
        <v>84</v>
      </c>
      <c r="AD72" t="str">
        <f>HYPERLINK("https://esastar-publication.sso.esa.int/ESATenderActions/details/193366", "https://esastar-publication.sso.esa.int/ESATenderActions/details/193366")</f>
        <v>https://esastar-publication.sso.esa.int/ESATenderActions/details/193366</v>
      </c>
    </row>
    <row r="73" spans="1:30" hidden="1" x14ac:dyDescent="0.35">
      <c r="A73" t="s">
        <v>535</v>
      </c>
      <c r="B73" t="s">
        <v>536</v>
      </c>
      <c r="C73" t="s">
        <v>50</v>
      </c>
      <c r="D73" t="s">
        <v>537</v>
      </c>
      <c r="E73" t="s">
        <v>34</v>
      </c>
      <c r="F73" t="s">
        <v>35</v>
      </c>
      <c r="G73" s="1">
        <v>46247</v>
      </c>
      <c r="H73" t="s">
        <v>35</v>
      </c>
      <c r="I73" t="s">
        <v>35</v>
      </c>
      <c r="J73" t="s">
        <v>35</v>
      </c>
      <c r="K73" t="s">
        <v>35</v>
      </c>
      <c r="L73" s="1">
        <v>46311</v>
      </c>
      <c r="M73" t="s">
        <v>75</v>
      </c>
      <c r="N73" t="s">
        <v>37</v>
      </c>
      <c r="O73" t="s">
        <v>35</v>
      </c>
      <c r="P73" t="s">
        <v>180</v>
      </c>
      <c r="Q73" t="s">
        <v>40</v>
      </c>
      <c r="R73" t="s">
        <v>40</v>
      </c>
      <c r="S73" t="s">
        <v>538</v>
      </c>
      <c r="T73" t="s">
        <v>67</v>
      </c>
      <c r="U73" t="s">
        <v>539</v>
      </c>
      <c r="V73" t="s">
        <v>35</v>
      </c>
      <c r="W73" t="s">
        <v>540</v>
      </c>
      <c r="X73" t="s">
        <v>35</v>
      </c>
      <c r="Y73" t="s">
        <v>541</v>
      </c>
      <c r="Z73" t="s">
        <v>40</v>
      </c>
      <c r="AA73" t="s">
        <v>35</v>
      </c>
      <c r="AB73" t="s">
        <v>35</v>
      </c>
      <c r="AC73" t="s">
        <v>35</v>
      </c>
      <c r="AD73" t="str">
        <f>HYPERLINK("https://esastar-publication.sso.esa.int/ESATenderActions/details/193364", "https://esastar-publication.sso.esa.int/ESATenderActions/details/193364")</f>
        <v>https://esastar-publication.sso.esa.int/ESATenderActions/details/193364</v>
      </c>
    </row>
    <row r="74" spans="1:30" x14ac:dyDescent="0.35">
      <c r="A74" t="s">
        <v>542</v>
      </c>
      <c r="B74" t="s">
        <v>543</v>
      </c>
      <c r="C74" t="s">
        <v>32</v>
      </c>
      <c r="D74" t="s">
        <v>544</v>
      </c>
      <c r="E74" t="s">
        <v>102</v>
      </c>
      <c r="F74" t="s">
        <v>352</v>
      </c>
      <c r="G74" s="1">
        <v>46247</v>
      </c>
      <c r="H74" s="1">
        <v>46260</v>
      </c>
      <c r="I74" s="1">
        <v>46752</v>
      </c>
      <c r="J74" s="1">
        <v>46738</v>
      </c>
      <c r="K74" s="1">
        <v>46738</v>
      </c>
      <c r="L74" s="1">
        <v>46309</v>
      </c>
      <c r="M74" t="s">
        <v>188</v>
      </c>
      <c r="N74" t="s">
        <v>37</v>
      </c>
      <c r="O74" t="s">
        <v>199</v>
      </c>
      <c r="P74" t="s">
        <v>35</v>
      </c>
      <c r="Q74" t="s">
        <v>40</v>
      </c>
      <c r="R74" t="s">
        <v>40</v>
      </c>
      <c r="S74" t="s">
        <v>545</v>
      </c>
      <c r="T74" t="s">
        <v>67</v>
      </c>
      <c r="U74" t="s">
        <v>546</v>
      </c>
      <c r="V74" t="s">
        <v>35</v>
      </c>
      <c r="W74" t="s">
        <v>35</v>
      </c>
      <c r="X74" t="s">
        <v>547</v>
      </c>
      <c r="Y74" t="s">
        <v>548</v>
      </c>
      <c r="Z74" t="s">
        <v>40</v>
      </c>
      <c r="AA74" t="s">
        <v>35</v>
      </c>
      <c r="AB74" t="s">
        <v>109</v>
      </c>
      <c r="AC74" t="s">
        <v>35</v>
      </c>
      <c r="AD74" t="str">
        <f>HYPERLINK("https://esastar-publication.sso.esa.int/ESATenderActions/details/193362", "https://esastar-publication.sso.esa.int/ESATenderActions/details/193362")</f>
        <v>https://esastar-publication.sso.esa.int/ESATenderActions/details/193362</v>
      </c>
    </row>
    <row r="75" spans="1:30" x14ac:dyDescent="0.35">
      <c r="A75" t="s">
        <v>549</v>
      </c>
      <c r="B75" t="s">
        <v>550</v>
      </c>
      <c r="C75" t="s">
        <v>32</v>
      </c>
      <c r="D75" t="s">
        <v>551</v>
      </c>
      <c r="E75" t="s">
        <v>102</v>
      </c>
      <c r="F75" t="s">
        <v>103</v>
      </c>
      <c r="G75" s="1">
        <v>46247</v>
      </c>
      <c r="H75" s="1">
        <v>46310</v>
      </c>
      <c r="I75" s="1">
        <v>46352</v>
      </c>
      <c r="J75" s="1">
        <v>46338</v>
      </c>
      <c r="K75" s="1">
        <v>46338</v>
      </c>
      <c r="L75" s="1">
        <v>46310</v>
      </c>
      <c r="M75" t="s">
        <v>122</v>
      </c>
      <c r="N75" t="s">
        <v>37</v>
      </c>
      <c r="O75" t="s">
        <v>64</v>
      </c>
      <c r="P75" t="s">
        <v>104</v>
      </c>
      <c r="Q75" t="s">
        <v>40</v>
      </c>
      <c r="R75" t="s">
        <v>40</v>
      </c>
      <c r="S75" t="s">
        <v>105</v>
      </c>
      <c r="T75" t="s">
        <v>67</v>
      </c>
      <c r="U75" t="s">
        <v>552</v>
      </c>
      <c r="V75" t="s">
        <v>35</v>
      </c>
      <c r="W75" t="s">
        <v>35</v>
      </c>
      <c r="X75" t="s">
        <v>467</v>
      </c>
      <c r="Y75" t="s">
        <v>108</v>
      </c>
      <c r="Z75" t="s">
        <v>40</v>
      </c>
      <c r="AA75" t="s">
        <v>35</v>
      </c>
      <c r="AB75" t="s">
        <v>109</v>
      </c>
      <c r="AC75" t="s">
        <v>35</v>
      </c>
      <c r="AD75" t="str">
        <f>HYPERLINK("https://esastar-publication.sso.esa.int/ESATenderActions/details/193361", "https://esastar-publication.sso.esa.int/ESATenderActions/details/193361")</f>
        <v>https://esastar-publication.sso.esa.int/ESATenderActions/details/193361</v>
      </c>
    </row>
    <row r="76" spans="1:30" ht="29" x14ac:dyDescent="0.35">
      <c r="A76" t="s">
        <v>553</v>
      </c>
      <c r="B76" t="s">
        <v>554</v>
      </c>
      <c r="C76" t="s">
        <v>32</v>
      </c>
      <c r="D76" t="s">
        <v>555</v>
      </c>
      <c r="E76" t="s">
        <v>34</v>
      </c>
      <c r="F76" t="s">
        <v>35</v>
      </c>
      <c r="G76" s="1">
        <v>46247</v>
      </c>
      <c r="H76" s="1">
        <v>46273</v>
      </c>
      <c r="I76" s="1">
        <v>46316</v>
      </c>
      <c r="J76" s="1">
        <v>46309</v>
      </c>
      <c r="K76" s="1">
        <v>46309</v>
      </c>
      <c r="L76" s="1">
        <v>46303</v>
      </c>
      <c r="M76" t="s">
        <v>36</v>
      </c>
      <c r="N76" t="s">
        <v>37</v>
      </c>
      <c r="O76" t="s">
        <v>38</v>
      </c>
      <c r="P76" t="s">
        <v>35</v>
      </c>
      <c r="Q76" t="s">
        <v>65</v>
      </c>
      <c r="R76" t="s">
        <v>40</v>
      </c>
      <c r="S76" t="s">
        <v>257</v>
      </c>
      <c r="T76" t="s">
        <v>67</v>
      </c>
      <c r="U76" t="s">
        <v>258</v>
      </c>
      <c r="V76" t="s">
        <v>35</v>
      </c>
      <c r="W76" t="s">
        <v>35</v>
      </c>
      <c r="X76" t="s">
        <v>556</v>
      </c>
      <c r="Y76" t="s">
        <v>557</v>
      </c>
      <c r="Z76" t="s">
        <v>40</v>
      </c>
      <c r="AA76" t="s">
        <v>35</v>
      </c>
      <c r="AB76" t="s">
        <v>558</v>
      </c>
      <c r="AC76" t="s">
        <v>559</v>
      </c>
      <c r="AD76" t="str">
        <f>HYPERLINK("https://esastar-publication.sso.esa.int/ESATenderActions/details/193359", "https://esastar-publication.sso.esa.int/ESATenderActions/details/193359")</f>
        <v>https://esastar-publication.sso.esa.int/ESATenderActions/details/193359</v>
      </c>
    </row>
    <row r="77" spans="1:30" ht="58" hidden="1" x14ac:dyDescent="0.35">
      <c r="A77" t="s">
        <v>560</v>
      </c>
      <c r="B77" t="s">
        <v>561</v>
      </c>
      <c r="C77" t="s">
        <v>50</v>
      </c>
      <c r="D77" t="s">
        <v>562</v>
      </c>
      <c r="E77" t="s">
        <v>34</v>
      </c>
      <c r="F77" t="s">
        <v>35</v>
      </c>
      <c r="G77" s="1">
        <v>46241</v>
      </c>
      <c r="H77" t="s">
        <v>35</v>
      </c>
      <c r="I77" t="s">
        <v>35</v>
      </c>
      <c r="J77" t="s">
        <v>35</v>
      </c>
      <c r="K77" t="s">
        <v>35</v>
      </c>
      <c r="L77" s="1">
        <v>46241</v>
      </c>
      <c r="M77" t="s">
        <v>52</v>
      </c>
      <c r="N77" t="s">
        <v>37</v>
      </c>
      <c r="O77" t="s">
        <v>64</v>
      </c>
      <c r="P77" t="s">
        <v>39</v>
      </c>
      <c r="Q77" t="s">
        <v>40</v>
      </c>
      <c r="R77" t="s">
        <v>40</v>
      </c>
      <c r="S77" t="s">
        <v>458</v>
      </c>
      <c r="T77" t="s">
        <v>67</v>
      </c>
      <c r="U77" t="s">
        <v>43</v>
      </c>
      <c r="V77" t="s">
        <v>35</v>
      </c>
      <c r="W77" t="s">
        <v>35</v>
      </c>
      <c r="X77" t="s">
        <v>35</v>
      </c>
      <c r="Y77" t="s">
        <v>460</v>
      </c>
      <c r="Z77" t="s">
        <v>40</v>
      </c>
      <c r="AA77" t="s">
        <v>35</v>
      </c>
      <c r="AB77" t="s">
        <v>563</v>
      </c>
      <c r="AC77" t="s">
        <v>564</v>
      </c>
      <c r="AD77" t="str">
        <f>HYPERLINK("https://esastar-publication.sso.esa.int/ESATenderActions/details/189189", "https://esastar-publication.sso.esa.int/ESATenderActions/details/189189")</f>
        <v>https://esastar-publication.sso.esa.int/ESATenderActions/details/189189</v>
      </c>
    </row>
    <row r="78" spans="1:30" hidden="1" x14ac:dyDescent="0.35">
      <c r="A78" t="s">
        <v>565</v>
      </c>
      <c r="B78" t="s">
        <v>566</v>
      </c>
      <c r="C78" t="s">
        <v>50</v>
      </c>
      <c r="D78" t="s">
        <v>567</v>
      </c>
      <c r="E78" t="s">
        <v>34</v>
      </c>
      <c r="F78" t="s">
        <v>35</v>
      </c>
      <c r="G78" s="1">
        <v>46241</v>
      </c>
      <c r="H78" t="s">
        <v>35</v>
      </c>
      <c r="I78" t="s">
        <v>35</v>
      </c>
      <c r="J78" t="s">
        <v>35</v>
      </c>
      <c r="K78" t="s">
        <v>35</v>
      </c>
      <c r="L78" s="1">
        <v>46241</v>
      </c>
      <c r="M78" t="s">
        <v>52</v>
      </c>
      <c r="N78" t="s">
        <v>37</v>
      </c>
      <c r="O78" t="s">
        <v>64</v>
      </c>
      <c r="P78" t="s">
        <v>140</v>
      </c>
      <c r="Q78" t="s">
        <v>40</v>
      </c>
      <c r="R78" t="s">
        <v>40</v>
      </c>
      <c r="S78" t="s">
        <v>568</v>
      </c>
      <c r="T78" t="s">
        <v>67</v>
      </c>
      <c r="U78" t="s">
        <v>569</v>
      </c>
      <c r="V78" t="s">
        <v>56</v>
      </c>
      <c r="W78" t="s">
        <v>570</v>
      </c>
      <c r="X78" t="s">
        <v>35</v>
      </c>
      <c r="Y78" t="s">
        <v>571</v>
      </c>
      <c r="Z78" t="s">
        <v>40</v>
      </c>
      <c r="AA78" t="s">
        <v>35</v>
      </c>
      <c r="AB78" t="s">
        <v>35</v>
      </c>
      <c r="AC78" t="s">
        <v>35</v>
      </c>
      <c r="AD78" t="str">
        <f>HYPERLINK("https://esastar-publication.sso.esa.int/ESATenderActions/details/193162", "https://esastar-publication.sso.esa.int/ESATenderActions/details/193162")</f>
        <v>https://esastar-publication.sso.esa.int/ESATenderActions/details/193162</v>
      </c>
    </row>
    <row r="79" spans="1:30" hidden="1" x14ac:dyDescent="0.35">
      <c r="A79" t="s">
        <v>572</v>
      </c>
      <c r="B79" t="s">
        <v>573</v>
      </c>
      <c r="C79" t="s">
        <v>50</v>
      </c>
      <c r="D79" t="s">
        <v>574</v>
      </c>
      <c r="E79" t="s">
        <v>34</v>
      </c>
      <c r="F79" t="s">
        <v>35</v>
      </c>
      <c r="G79" s="1">
        <v>46241</v>
      </c>
      <c r="H79" t="s">
        <v>35</v>
      </c>
      <c r="I79" t="s">
        <v>35</v>
      </c>
      <c r="J79" t="s">
        <v>35</v>
      </c>
      <c r="K79" t="s">
        <v>35</v>
      </c>
      <c r="L79" s="1">
        <v>46241</v>
      </c>
      <c r="M79" t="s">
        <v>52</v>
      </c>
      <c r="N79" t="s">
        <v>37</v>
      </c>
      <c r="O79" t="s">
        <v>64</v>
      </c>
      <c r="P79" t="s">
        <v>39</v>
      </c>
      <c r="Q79" t="s">
        <v>40</v>
      </c>
      <c r="R79" t="s">
        <v>40</v>
      </c>
      <c r="S79" t="s">
        <v>95</v>
      </c>
      <c r="T79" t="s">
        <v>67</v>
      </c>
      <c r="U79" t="s">
        <v>43</v>
      </c>
      <c r="V79" t="s">
        <v>35</v>
      </c>
      <c r="W79" t="s">
        <v>35</v>
      </c>
      <c r="X79" t="s">
        <v>35</v>
      </c>
      <c r="Y79" t="s">
        <v>45</v>
      </c>
      <c r="Z79" t="s">
        <v>40</v>
      </c>
      <c r="AA79" t="s">
        <v>35</v>
      </c>
      <c r="AB79" t="s">
        <v>97</v>
      </c>
      <c r="AC79" t="s">
        <v>98</v>
      </c>
      <c r="AD79" t="str">
        <f>HYPERLINK("https://esastar-publication.sso.esa.int/ESATenderActions/details/193161", "https://esastar-publication.sso.esa.int/ESATenderActions/details/193161")</f>
        <v>https://esastar-publication.sso.esa.int/ESATenderActions/details/193161</v>
      </c>
    </row>
    <row r="80" spans="1:30" hidden="1" x14ac:dyDescent="0.35">
      <c r="A80" t="s">
        <v>575</v>
      </c>
      <c r="B80" t="s">
        <v>576</v>
      </c>
      <c r="C80" t="s">
        <v>50</v>
      </c>
      <c r="D80" t="s">
        <v>577</v>
      </c>
      <c r="E80" t="s">
        <v>34</v>
      </c>
      <c r="F80" t="s">
        <v>35</v>
      </c>
      <c r="G80" s="1">
        <v>46241</v>
      </c>
      <c r="H80" t="s">
        <v>35</v>
      </c>
      <c r="I80" t="s">
        <v>35</v>
      </c>
      <c r="J80" t="s">
        <v>35</v>
      </c>
      <c r="K80" t="s">
        <v>35</v>
      </c>
      <c r="L80" s="1">
        <v>46289</v>
      </c>
      <c r="M80" t="s">
        <v>75</v>
      </c>
      <c r="N80" t="s">
        <v>76</v>
      </c>
      <c r="O80" t="s">
        <v>35</v>
      </c>
      <c r="P80" t="s">
        <v>54</v>
      </c>
      <c r="Q80" t="s">
        <v>40</v>
      </c>
      <c r="R80" t="s">
        <v>40</v>
      </c>
      <c r="S80" t="s">
        <v>66</v>
      </c>
      <c r="T80" t="s">
        <v>67</v>
      </c>
      <c r="U80" t="s">
        <v>578</v>
      </c>
      <c r="V80" t="s">
        <v>80</v>
      </c>
      <c r="W80" t="s">
        <v>35</v>
      </c>
      <c r="X80" t="s">
        <v>35</v>
      </c>
      <c r="Y80" t="s">
        <v>579</v>
      </c>
      <c r="Z80" t="s">
        <v>40</v>
      </c>
      <c r="AA80" t="s">
        <v>35</v>
      </c>
      <c r="AB80" t="s">
        <v>580</v>
      </c>
      <c r="AC80" t="s">
        <v>35</v>
      </c>
      <c r="AD80" t="str">
        <f>HYPERLINK("https://esastar-publication.sso.esa.int/ESATenderActions/details/193159", "https://esastar-publication.sso.esa.int/ESATenderActions/details/193159")</f>
        <v>https://esastar-publication.sso.esa.int/ESATenderActions/details/193159</v>
      </c>
    </row>
    <row r="81" spans="1:30" x14ac:dyDescent="0.35">
      <c r="A81" t="s">
        <v>581</v>
      </c>
      <c r="B81" t="s">
        <v>582</v>
      </c>
      <c r="C81" t="s">
        <v>32</v>
      </c>
      <c r="D81" t="s">
        <v>583</v>
      </c>
      <c r="E81" t="s">
        <v>34</v>
      </c>
      <c r="F81" t="s">
        <v>35</v>
      </c>
      <c r="G81" s="1">
        <v>46241</v>
      </c>
      <c r="H81" s="1">
        <v>46286</v>
      </c>
      <c r="I81" s="1">
        <v>46349</v>
      </c>
      <c r="J81" s="1">
        <v>46335</v>
      </c>
      <c r="K81" s="1">
        <v>46335</v>
      </c>
      <c r="L81" s="1">
        <v>46307</v>
      </c>
      <c r="M81" t="s">
        <v>36</v>
      </c>
      <c r="N81" t="s">
        <v>53</v>
      </c>
      <c r="O81" t="s">
        <v>64</v>
      </c>
      <c r="P81" t="s">
        <v>54</v>
      </c>
      <c r="Q81" t="s">
        <v>65</v>
      </c>
      <c r="R81" t="s">
        <v>40</v>
      </c>
      <c r="S81" t="s">
        <v>584</v>
      </c>
      <c r="T81" t="s">
        <v>67</v>
      </c>
      <c r="U81" t="s">
        <v>585</v>
      </c>
      <c r="V81" t="s">
        <v>35</v>
      </c>
      <c r="W81" t="s">
        <v>35</v>
      </c>
      <c r="X81" t="s">
        <v>586</v>
      </c>
      <c r="Y81" t="s">
        <v>278</v>
      </c>
      <c r="Z81" t="s">
        <v>40</v>
      </c>
      <c r="AA81" t="s">
        <v>35</v>
      </c>
      <c r="AB81" t="s">
        <v>587</v>
      </c>
      <c r="AC81" t="s">
        <v>588</v>
      </c>
      <c r="AD81" t="str">
        <f>HYPERLINK("https://esastar-publication.sso.esa.int/ESATenderActions/details/193158", "https://esastar-publication.sso.esa.int/ESATenderActions/details/193158")</f>
        <v>https://esastar-publication.sso.esa.int/ESATenderActions/details/193158</v>
      </c>
    </row>
    <row r="82" spans="1:30" hidden="1" x14ac:dyDescent="0.35">
      <c r="A82" t="s">
        <v>589</v>
      </c>
      <c r="B82" t="s">
        <v>590</v>
      </c>
      <c r="C82" t="s">
        <v>50</v>
      </c>
      <c r="D82" t="s">
        <v>591</v>
      </c>
      <c r="E82" t="s">
        <v>34</v>
      </c>
      <c r="F82" t="s">
        <v>35</v>
      </c>
      <c r="G82" s="1">
        <v>46241</v>
      </c>
      <c r="H82" t="s">
        <v>35</v>
      </c>
      <c r="I82" t="s">
        <v>35</v>
      </c>
      <c r="J82" t="s">
        <v>35</v>
      </c>
      <c r="K82" t="s">
        <v>35</v>
      </c>
      <c r="L82" s="1">
        <v>46275</v>
      </c>
      <c r="M82" t="s">
        <v>75</v>
      </c>
      <c r="N82" t="s">
        <v>37</v>
      </c>
      <c r="O82" t="s">
        <v>64</v>
      </c>
      <c r="P82" t="s">
        <v>35</v>
      </c>
      <c r="Q82" t="s">
        <v>40</v>
      </c>
      <c r="R82" t="s">
        <v>40</v>
      </c>
      <c r="S82" t="s">
        <v>592</v>
      </c>
      <c r="T82" t="s">
        <v>67</v>
      </c>
      <c r="U82" t="s">
        <v>175</v>
      </c>
      <c r="V82" t="s">
        <v>80</v>
      </c>
      <c r="W82" t="s">
        <v>593</v>
      </c>
      <c r="X82" t="s">
        <v>35</v>
      </c>
      <c r="Y82" t="s">
        <v>594</v>
      </c>
      <c r="Z82" t="s">
        <v>40</v>
      </c>
      <c r="AA82" t="s">
        <v>35</v>
      </c>
      <c r="AB82" t="s">
        <v>109</v>
      </c>
      <c r="AC82" t="s">
        <v>35</v>
      </c>
      <c r="AD82" t="str">
        <f>HYPERLINK("https://esastar-publication.sso.esa.int/ESATenderActions/details/193157", "https://esastar-publication.sso.esa.int/ESATenderActions/details/193157")</f>
        <v>https://esastar-publication.sso.esa.int/ESATenderActions/details/193157</v>
      </c>
    </row>
    <row r="83" spans="1:30" hidden="1" x14ac:dyDescent="0.35">
      <c r="A83" t="s">
        <v>595</v>
      </c>
      <c r="B83" t="s">
        <v>596</v>
      </c>
      <c r="C83" t="s">
        <v>50</v>
      </c>
      <c r="D83" t="s">
        <v>597</v>
      </c>
      <c r="E83" t="s">
        <v>34</v>
      </c>
      <c r="F83" t="s">
        <v>35</v>
      </c>
      <c r="G83" s="1">
        <v>46241</v>
      </c>
      <c r="H83" t="s">
        <v>35</v>
      </c>
      <c r="I83" t="s">
        <v>35</v>
      </c>
      <c r="J83" t="s">
        <v>35</v>
      </c>
      <c r="K83" t="s">
        <v>35</v>
      </c>
      <c r="L83" s="1">
        <v>46293</v>
      </c>
      <c r="M83" t="s">
        <v>75</v>
      </c>
      <c r="N83" t="s">
        <v>37</v>
      </c>
      <c r="O83" t="s">
        <v>64</v>
      </c>
      <c r="P83" t="s">
        <v>77</v>
      </c>
      <c r="Q83" t="s">
        <v>65</v>
      </c>
      <c r="R83" t="s">
        <v>40</v>
      </c>
      <c r="S83" t="s">
        <v>425</v>
      </c>
      <c r="T83" t="s">
        <v>67</v>
      </c>
      <c r="U83" t="s">
        <v>426</v>
      </c>
      <c r="V83" t="s">
        <v>80</v>
      </c>
      <c r="W83" t="s">
        <v>427</v>
      </c>
      <c r="X83" t="s">
        <v>35</v>
      </c>
      <c r="Y83" t="s">
        <v>70</v>
      </c>
      <c r="Z83" t="s">
        <v>40</v>
      </c>
      <c r="AA83" t="s">
        <v>35</v>
      </c>
      <c r="AB83" t="s">
        <v>109</v>
      </c>
      <c r="AC83" t="s">
        <v>35</v>
      </c>
      <c r="AD83" t="str">
        <f>HYPERLINK("https://esastar-publication.sso.esa.int/ESATenderActions/details/193156", "https://esastar-publication.sso.esa.int/ESATenderActions/details/193156")</f>
        <v>https://esastar-publication.sso.esa.int/ESATenderActions/details/193156</v>
      </c>
    </row>
    <row r="84" spans="1:30" hidden="1" x14ac:dyDescent="0.35">
      <c r="A84" t="s">
        <v>598</v>
      </c>
      <c r="B84" t="s">
        <v>599</v>
      </c>
      <c r="C84" t="s">
        <v>50</v>
      </c>
      <c r="D84" t="s">
        <v>600</v>
      </c>
      <c r="E84" t="s">
        <v>34</v>
      </c>
      <c r="F84" t="s">
        <v>35</v>
      </c>
      <c r="G84" s="1">
        <v>46241</v>
      </c>
      <c r="H84" t="s">
        <v>35</v>
      </c>
      <c r="I84" t="s">
        <v>35</v>
      </c>
      <c r="J84" t="s">
        <v>35</v>
      </c>
      <c r="K84" t="s">
        <v>35</v>
      </c>
      <c r="L84" s="1">
        <v>46241</v>
      </c>
      <c r="M84" t="s">
        <v>52</v>
      </c>
      <c r="N84" t="s">
        <v>53</v>
      </c>
      <c r="O84" t="s">
        <v>38</v>
      </c>
      <c r="P84" t="s">
        <v>54</v>
      </c>
      <c r="Q84" t="s">
        <v>40</v>
      </c>
      <c r="R84" t="s">
        <v>40</v>
      </c>
      <c r="S84" t="s">
        <v>55</v>
      </c>
      <c r="T84" t="s">
        <v>67</v>
      </c>
      <c r="U84" t="s">
        <v>43</v>
      </c>
      <c r="V84" t="s">
        <v>56</v>
      </c>
      <c r="W84" t="s">
        <v>57</v>
      </c>
      <c r="X84" t="s">
        <v>35</v>
      </c>
      <c r="Y84" t="s">
        <v>45</v>
      </c>
      <c r="Z84" t="s">
        <v>40</v>
      </c>
      <c r="AA84" t="s">
        <v>35</v>
      </c>
      <c r="AB84" t="s">
        <v>601</v>
      </c>
      <c r="AC84" t="s">
        <v>84</v>
      </c>
      <c r="AD84" t="str">
        <f>HYPERLINK("https://esastar-publication.sso.esa.int/ESATenderActions/details/193155", "https://esastar-publication.sso.esa.int/ESATenderActions/details/193155")</f>
        <v>https://esastar-publication.sso.esa.int/ESATenderActions/details/193155</v>
      </c>
    </row>
    <row r="85" spans="1:30" x14ac:dyDescent="0.35">
      <c r="A85" t="s">
        <v>602</v>
      </c>
      <c r="B85" t="s">
        <v>603</v>
      </c>
      <c r="C85" t="s">
        <v>32</v>
      </c>
      <c r="D85" t="s">
        <v>604</v>
      </c>
      <c r="E85" t="s">
        <v>34</v>
      </c>
      <c r="F85" t="s">
        <v>35</v>
      </c>
      <c r="G85" s="1">
        <v>46241</v>
      </c>
      <c r="H85" s="1">
        <v>46259</v>
      </c>
      <c r="I85" s="1">
        <v>46321</v>
      </c>
      <c r="J85" s="1">
        <v>46314</v>
      </c>
      <c r="K85" s="1">
        <v>46314</v>
      </c>
      <c r="L85" s="1">
        <v>46310</v>
      </c>
      <c r="M85" t="s">
        <v>36</v>
      </c>
      <c r="N85" t="s">
        <v>53</v>
      </c>
      <c r="O85" t="s">
        <v>64</v>
      </c>
      <c r="P85" t="s">
        <v>54</v>
      </c>
      <c r="Q85" t="s">
        <v>65</v>
      </c>
      <c r="R85" t="s">
        <v>40</v>
      </c>
      <c r="S85" t="s">
        <v>605</v>
      </c>
      <c r="T85" t="s">
        <v>67</v>
      </c>
      <c r="U85" t="s">
        <v>114</v>
      </c>
      <c r="V85" t="s">
        <v>35</v>
      </c>
      <c r="W85" t="s">
        <v>35</v>
      </c>
      <c r="X85" t="s">
        <v>606</v>
      </c>
      <c r="Y85" t="s">
        <v>607</v>
      </c>
      <c r="Z85" t="s">
        <v>40</v>
      </c>
      <c r="AA85" t="s">
        <v>35</v>
      </c>
      <c r="AB85" t="s">
        <v>608</v>
      </c>
      <c r="AC85" t="s">
        <v>609</v>
      </c>
      <c r="AD85" t="str">
        <f>HYPERLINK("https://esastar-publication.sso.esa.int/ESATenderActions/details/193153", "https://esastar-publication.sso.esa.int/ESATenderActions/details/193153")</f>
        <v>https://esastar-publication.sso.esa.int/ESATenderActions/details/193153</v>
      </c>
    </row>
    <row r="86" spans="1:30" ht="72.5" hidden="1" x14ac:dyDescent="0.35">
      <c r="A86" t="s">
        <v>610</v>
      </c>
      <c r="B86" t="s">
        <v>611</v>
      </c>
      <c r="C86" t="s">
        <v>50</v>
      </c>
      <c r="D86" t="s">
        <v>612</v>
      </c>
      <c r="E86" t="s">
        <v>34</v>
      </c>
      <c r="F86" t="s">
        <v>35</v>
      </c>
      <c r="G86" s="1">
        <v>46241</v>
      </c>
      <c r="H86" t="s">
        <v>35</v>
      </c>
      <c r="I86" t="s">
        <v>35</v>
      </c>
      <c r="J86" t="s">
        <v>35</v>
      </c>
      <c r="K86" t="s">
        <v>35</v>
      </c>
      <c r="L86" s="1">
        <v>46316</v>
      </c>
      <c r="M86" t="s">
        <v>172</v>
      </c>
      <c r="N86" t="s">
        <v>37</v>
      </c>
      <c r="O86" t="s">
        <v>38</v>
      </c>
      <c r="P86" t="s">
        <v>35</v>
      </c>
      <c r="Q86" t="s">
        <v>65</v>
      </c>
      <c r="R86" t="s">
        <v>40</v>
      </c>
      <c r="S86" t="s">
        <v>613</v>
      </c>
      <c r="T86" t="s">
        <v>67</v>
      </c>
      <c r="U86" t="s">
        <v>614</v>
      </c>
      <c r="V86" t="s">
        <v>35</v>
      </c>
      <c r="W86" t="s">
        <v>615</v>
      </c>
      <c r="X86" t="s">
        <v>35</v>
      </c>
      <c r="Y86" t="s">
        <v>616</v>
      </c>
      <c r="Z86" t="s">
        <v>40</v>
      </c>
      <c r="AA86" t="s">
        <v>35</v>
      </c>
      <c r="AB86" t="s">
        <v>617</v>
      </c>
      <c r="AC86" t="s">
        <v>618</v>
      </c>
      <c r="AD86" t="str">
        <f>HYPERLINK("https://esastar-publication.sso.esa.int/ESATenderActions/details/193152", "https://esastar-publication.sso.esa.int/ESATenderActions/details/193152")</f>
        <v>https://esastar-publication.sso.esa.int/ESATenderActions/details/193152</v>
      </c>
    </row>
    <row r="87" spans="1:30" x14ac:dyDescent="0.35">
      <c r="A87" t="s">
        <v>619</v>
      </c>
      <c r="B87" t="s">
        <v>620</v>
      </c>
      <c r="C87" t="s">
        <v>32</v>
      </c>
      <c r="D87" t="s">
        <v>621</v>
      </c>
      <c r="E87" t="s">
        <v>34</v>
      </c>
      <c r="F87" t="s">
        <v>35</v>
      </c>
      <c r="G87" s="1">
        <v>46241</v>
      </c>
      <c r="H87" s="1">
        <v>46297</v>
      </c>
      <c r="I87" s="1">
        <v>46342</v>
      </c>
      <c r="J87" s="1">
        <v>46335</v>
      </c>
      <c r="K87" s="1">
        <v>46335</v>
      </c>
      <c r="L87" s="1">
        <v>46314</v>
      </c>
      <c r="M87" t="s">
        <v>36</v>
      </c>
      <c r="N87" t="s">
        <v>37</v>
      </c>
      <c r="O87" t="s">
        <v>622</v>
      </c>
      <c r="P87" t="s">
        <v>39</v>
      </c>
      <c r="Q87" t="s">
        <v>65</v>
      </c>
      <c r="R87" t="s">
        <v>40</v>
      </c>
      <c r="S87" t="s">
        <v>95</v>
      </c>
      <c r="T87" t="s">
        <v>67</v>
      </c>
      <c r="U87" t="s">
        <v>623</v>
      </c>
      <c r="V87" t="s">
        <v>35</v>
      </c>
      <c r="W87" t="s">
        <v>35</v>
      </c>
      <c r="X87" t="s">
        <v>624</v>
      </c>
      <c r="Y87" t="s">
        <v>45</v>
      </c>
      <c r="Z87" t="s">
        <v>40</v>
      </c>
      <c r="AA87" t="s">
        <v>35</v>
      </c>
      <c r="AB87" t="s">
        <v>625</v>
      </c>
      <c r="AC87" t="s">
        <v>626</v>
      </c>
      <c r="AD87" t="str">
        <f>HYPERLINK("https://esastar-publication.sso.esa.int/ESATenderActions/details/193151", "https://esastar-publication.sso.esa.int/ESATenderActions/details/193151")</f>
        <v>https://esastar-publication.sso.esa.int/ESATenderActions/details/193151</v>
      </c>
    </row>
    <row r="88" spans="1:30" x14ac:dyDescent="0.35">
      <c r="A88" t="s">
        <v>627</v>
      </c>
      <c r="B88" t="s">
        <v>628</v>
      </c>
      <c r="C88" t="s">
        <v>32</v>
      </c>
      <c r="D88" t="s">
        <v>629</v>
      </c>
      <c r="E88" t="s">
        <v>34</v>
      </c>
      <c r="F88" t="s">
        <v>35</v>
      </c>
      <c r="G88" s="1">
        <v>46241</v>
      </c>
      <c r="H88" s="1">
        <v>46311</v>
      </c>
      <c r="I88" s="1">
        <v>46353</v>
      </c>
      <c r="J88" s="1">
        <v>46339</v>
      </c>
      <c r="K88" s="1">
        <v>46339</v>
      </c>
      <c r="L88" s="1">
        <v>46316</v>
      </c>
      <c r="M88" t="s">
        <v>36</v>
      </c>
      <c r="N88" t="s">
        <v>76</v>
      </c>
      <c r="O88" t="s">
        <v>64</v>
      </c>
      <c r="P88" t="s">
        <v>77</v>
      </c>
      <c r="Q88" t="s">
        <v>65</v>
      </c>
      <c r="R88" t="s">
        <v>40</v>
      </c>
      <c r="S88" t="s">
        <v>275</v>
      </c>
      <c r="T88" t="s">
        <v>67</v>
      </c>
      <c r="U88" t="s">
        <v>276</v>
      </c>
      <c r="V88" t="s">
        <v>35</v>
      </c>
      <c r="W88" t="s">
        <v>35</v>
      </c>
      <c r="X88" t="s">
        <v>630</v>
      </c>
      <c r="Y88" t="s">
        <v>631</v>
      </c>
      <c r="Z88" t="s">
        <v>40</v>
      </c>
      <c r="AA88" t="s">
        <v>35</v>
      </c>
      <c r="AB88" t="s">
        <v>632</v>
      </c>
      <c r="AC88" t="s">
        <v>35</v>
      </c>
      <c r="AD88" t="str">
        <f>HYPERLINK("https://esastar-publication.sso.esa.int/ESATenderActions/details/193149", "https://esastar-publication.sso.esa.int/ESATenderActions/details/193149")</f>
        <v>https://esastar-publication.sso.esa.int/ESATenderActions/details/193149</v>
      </c>
    </row>
    <row r="89" spans="1:30" x14ac:dyDescent="0.35">
      <c r="A89" t="s">
        <v>633</v>
      </c>
      <c r="B89" t="s">
        <v>634</v>
      </c>
      <c r="C89" t="s">
        <v>32</v>
      </c>
      <c r="D89" t="s">
        <v>635</v>
      </c>
      <c r="E89" t="s">
        <v>34</v>
      </c>
      <c r="F89" t="s">
        <v>35</v>
      </c>
      <c r="G89" s="1">
        <v>46239</v>
      </c>
      <c r="H89" s="1">
        <v>46239</v>
      </c>
      <c r="I89" s="1">
        <v>46332</v>
      </c>
      <c r="J89" s="1">
        <v>46318</v>
      </c>
      <c r="K89" s="1">
        <v>46318</v>
      </c>
      <c r="L89" s="1">
        <v>46311</v>
      </c>
      <c r="M89" t="s">
        <v>36</v>
      </c>
      <c r="N89" t="s">
        <v>37</v>
      </c>
      <c r="O89" t="s">
        <v>64</v>
      </c>
      <c r="P89" t="s">
        <v>140</v>
      </c>
      <c r="Q89" t="s">
        <v>40</v>
      </c>
      <c r="R89" t="s">
        <v>40</v>
      </c>
      <c r="S89" t="s">
        <v>133</v>
      </c>
      <c r="T89" t="s">
        <v>141</v>
      </c>
      <c r="U89" t="s">
        <v>124</v>
      </c>
      <c r="V89" t="s">
        <v>35</v>
      </c>
      <c r="W89" t="s">
        <v>35</v>
      </c>
      <c r="X89" t="s">
        <v>125</v>
      </c>
      <c r="Y89" t="s">
        <v>126</v>
      </c>
      <c r="Z89" t="s">
        <v>40</v>
      </c>
      <c r="AA89" t="s">
        <v>35</v>
      </c>
      <c r="AB89" t="s">
        <v>289</v>
      </c>
      <c r="AC89" t="s">
        <v>136</v>
      </c>
      <c r="AD89" t="str">
        <f>HYPERLINK("https://esastar-publication.sso.esa.int/ESATenderActions/details/193078", "https://esastar-publication.sso.esa.int/ESATenderActions/details/193078")</f>
        <v>https://esastar-publication.sso.esa.int/ESATenderActions/details/193078</v>
      </c>
    </row>
    <row r="90" spans="1:30" hidden="1" x14ac:dyDescent="0.35">
      <c r="A90" t="s">
        <v>636</v>
      </c>
      <c r="B90" t="s">
        <v>637</v>
      </c>
      <c r="C90" t="s">
        <v>50</v>
      </c>
      <c r="D90" t="s">
        <v>638</v>
      </c>
      <c r="E90" t="s">
        <v>34</v>
      </c>
      <c r="F90" t="s">
        <v>35</v>
      </c>
      <c r="G90" s="1">
        <v>46232</v>
      </c>
      <c r="H90" t="s">
        <v>35</v>
      </c>
      <c r="I90" t="s">
        <v>35</v>
      </c>
      <c r="J90" t="s">
        <v>35</v>
      </c>
      <c r="K90" t="s">
        <v>35</v>
      </c>
      <c r="L90" s="1">
        <v>46232</v>
      </c>
      <c r="M90" t="s">
        <v>52</v>
      </c>
      <c r="N90" t="s">
        <v>53</v>
      </c>
      <c r="O90" t="s">
        <v>64</v>
      </c>
      <c r="P90" t="s">
        <v>54</v>
      </c>
      <c r="Q90" t="s">
        <v>40</v>
      </c>
      <c r="R90" t="s">
        <v>40</v>
      </c>
      <c r="S90" t="s">
        <v>66</v>
      </c>
      <c r="T90" t="s">
        <v>67</v>
      </c>
      <c r="U90" t="s">
        <v>639</v>
      </c>
      <c r="V90" t="s">
        <v>56</v>
      </c>
      <c r="W90" t="s">
        <v>69</v>
      </c>
      <c r="X90" t="s">
        <v>35</v>
      </c>
      <c r="Y90" t="s">
        <v>640</v>
      </c>
      <c r="Z90" t="s">
        <v>40</v>
      </c>
      <c r="AA90" t="s">
        <v>35</v>
      </c>
      <c r="AB90" t="s">
        <v>513</v>
      </c>
      <c r="AC90" t="s">
        <v>35</v>
      </c>
      <c r="AD90" t="str">
        <f>HYPERLINK("https://esastar-publication.sso.esa.int/ESATenderActions/details/192616", "https://esastar-publication.sso.esa.int/ESATenderActions/details/192616")</f>
        <v>https://esastar-publication.sso.esa.int/ESATenderActions/details/192616</v>
      </c>
    </row>
    <row r="91" spans="1:30" x14ac:dyDescent="0.35">
      <c r="A91" t="s">
        <v>641</v>
      </c>
      <c r="B91" t="s">
        <v>642</v>
      </c>
      <c r="C91" t="s">
        <v>32</v>
      </c>
      <c r="D91" t="s">
        <v>643</v>
      </c>
      <c r="E91" t="s">
        <v>34</v>
      </c>
      <c r="F91" t="s">
        <v>35</v>
      </c>
      <c r="G91" s="1">
        <v>46232</v>
      </c>
      <c r="H91" s="1">
        <v>46260</v>
      </c>
      <c r="I91" s="1">
        <v>46325</v>
      </c>
      <c r="J91" s="1">
        <v>46311</v>
      </c>
      <c r="K91" s="1">
        <v>46311</v>
      </c>
      <c r="L91" s="1">
        <v>46304</v>
      </c>
      <c r="M91" t="s">
        <v>319</v>
      </c>
      <c r="N91" t="s">
        <v>37</v>
      </c>
      <c r="O91" t="s">
        <v>64</v>
      </c>
      <c r="P91" t="s">
        <v>35</v>
      </c>
      <c r="Q91" t="s">
        <v>40</v>
      </c>
      <c r="R91" t="s">
        <v>40</v>
      </c>
      <c r="S91" t="s">
        <v>613</v>
      </c>
      <c r="T91" t="s">
        <v>67</v>
      </c>
      <c r="U91" t="s">
        <v>644</v>
      </c>
      <c r="V91" t="s">
        <v>35</v>
      </c>
      <c r="W91" t="s">
        <v>35</v>
      </c>
      <c r="X91" t="s">
        <v>645</v>
      </c>
      <c r="Y91" t="s">
        <v>646</v>
      </c>
      <c r="Z91" t="s">
        <v>40</v>
      </c>
      <c r="AA91" t="s">
        <v>35</v>
      </c>
      <c r="AB91" t="s">
        <v>647</v>
      </c>
      <c r="AC91" t="s">
        <v>648</v>
      </c>
      <c r="AD91" t="str">
        <f>HYPERLINK("https://esastar-publication.sso.esa.int/ESATenderActions/details/192615", "https://esastar-publication.sso.esa.int/ESATenderActions/details/192615")</f>
        <v>https://esastar-publication.sso.esa.int/ESATenderActions/details/192615</v>
      </c>
    </row>
    <row r="92" spans="1:30" hidden="1" x14ac:dyDescent="0.35">
      <c r="A92" t="s">
        <v>649</v>
      </c>
      <c r="B92" t="s">
        <v>650</v>
      </c>
      <c r="C92" t="s">
        <v>50</v>
      </c>
      <c r="D92" t="s">
        <v>651</v>
      </c>
      <c r="E92" t="s">
        <v>34</v>
      </c>
      <c r="F92" t="s">
        <v>35</v>
      </c>
      <c r="G92" s="1">
        <v>46232</v>
      </c>
      <c r="H92" t="s">
        <v>35</v>
      </c>
      <c r="I92" t="s">
        <v>35</v>
      </c>
      <c r="J92" t="s">
        <v>35</v>
      </c>
      <c r="K92" t="s">
        <v>35</v>
      </c>
      <c r="L92" s="1">
        <v>46246</v>
      </c>
      <c r="M92" t="s">
        <v>75</v>
      </c>
      <c r="N92" t="s">
        <v>53</v>
      </c>
      <c r="O92" t="s">
        <v>64</v>
      </c>
      <c r="P92" t="s">
        <v>54</v>
      </c>
      <c r="Q92" t="s">
        <v>40</v>
      </c>
      <c r="R92" t="s">
        <v>40</v>
      </c>
      <c r="S92" t="s">
        <v>584</v>
      </c>
      <c r="T92" t="s">
        <v>67</v>
      </c>
      <c r="U92" t="s">
        <v>585</v>
      </c>
      <c r="V92" t="s">
        <v>56</v>
      </c>
      <c r="W92" t="s">
        <v>652</v>
      </c>
      <c r="X92" t="s">
        <v>35</v>
      </c>
      <c r="Y92" t="s">
        <v>653</v>
      </c>
      <c r="Z92" t="s">
        <v>40</v>
      </c>
      <c r="AA92" t="s">
        <v>35</v>
      </c>
      <c r="AB92" t="s">
        <v>587</v>
      </c>
      <c r="AC92" t="s">
        <v>588</v>
      </c>
      <c r="AD92" t="str">
        <f>HYPERLINK("https://esastar-publication.sso.esa.int/ESATenderActions/details/192614", "https://esastar-publication.sso.esa.int/ESATenderActions/details/192614")</f>
        <v>https://esastar-publication.sso.esa.int/ESATenderActions/details/192614</v>
      </c>
    </row>
    <row r="93" spans="1:30" hidden="1" x14ac:dyDescent="0.35">
      <c r="A93" t="s">
        <v>654</v>
      </c>
      <c r="B93" t="s">
        <v>655</v>
      </c>
      <c r="C93" t="s">
        <v>50</v>
      </c>
      <c r="D93" t="s">
        <v>656</v>
      </c>
      <c r="E93" t="s">
        <v>34</v>
      </c>
      <c r="F93" t="s">
        <v>35</v>
      </c>
      <c r="G93" s="1">
        <v>46232</v>
      </c>
      <c r="H93" t="s">
        <v>35</v>
      </c>
      <c r="I93" t="s">
        <v>35</v>
      </c>
      <c r="J93" t="s">
        <v>35</v>
      </c>
      <c r="K93" t="s">
        <v>35</v>
      </c>
      <c r="L93" s="1">
        <v>46290</v>
      </c>
      <c r="M93" t="s">
        <v>75</v>
      </c>
      <c r="N93" t="s">
        <v>37</v>
      </c>
      <c r="O93" t="s">
        <v>64</v>
      </c>
      <c r="P93" t="s">
        <v>39</v>
      </c>
      <c r="Q93" t="s">
        <v>40</v>
      </c>
      <c r="R93" t="s">
        <v>40</v>
      </c>
      <c r="S93" t="s">
        <v>657</v>
      </c>
      <c r="T93" t="s">
        <v>67</v>
      </c>
      <c r="U93" t="s">
        <v>43</v>
      </c>
      <c r="V93" t="s">
        <v>80</v>
      </c>
      <c r="W93" t="s">
        <v>233</v>
      </c>
      <c r="X93" t="s">
        <v>35</v>
      </c>
      <c r="Y93" t="s">
        <v>45</v>
      </c>
      <c r="Z93" t="s">
        <v>40</v>
      </c>
      <c r="AA93" t="s">
        <v>35</v>
      </c>
      <c r="AB93" t="s">
        <v>658</v>
      </c>
      <c r="AC93" t="s">
        <v>659</v>
      </c>
      <c r="AD93" t="str">
        <f>HYPERLINK("https://esastar-publication.sso.esa.int/ESATenderActions/details/192612", "https://esastar-publication.sso.esa.int/ESATenderActions/details/192612")</f>
        <v>https://esastar-publication.sso.esa.int/ESATenderActions/details/192612</v>
      </c>
    </row>
    <row r="94" spans="1:30" x14ac:dyDescent="0.35">
      <c r="A94" t="s">
        <v>660</v>
      </c>
      <c r="B94" t="s">
        <v>661</v>
      </c>
      <c r="C94" t="s">
        <v>32</v>
      </c>
      <c r="D94" t="s">
        <v>662</v>
      </c>
      <c r="E94" t="s">
        <v>34</v>
      </c>
      <c r="F94" t="s">
        <v>35</v>
      </c>
      <c r="G94" s="1">
        <v>46232</v>
      </c>
      <c r="H94" s="1">
        <v>46267</v>
      </c>
      <c r="I94" s="1">
        <v>46323</v>
      </c>
      <c r="J94" s="1">
        <v>46309</v>
      </c>
      <c r="K94" s="1">
        <v>46309</v>
      </c>
      <c r="L94" s="1">
        <v>46315</v>
      </c>
      <c r="M94" t="s">
        <v>36</v>
      </c>
      <c r="N94" t="s">
        <v>37</v>
      </c>
      <c r="O94" t="s">
        <v>64</v>
      </c>
      <c r="P94" t="s">
        <v>35</v>
      </c>
      <c r="Q94" t="s">
        <v>40</v>
      </c>
      <c r="R94" t="s">
        <v>40</v>
      </c>
      <c r="S94" t="s">
        <v>663</v>
      </c>
      <c r="T94" t="s">
        <v>67</v>
      </c>
      <c r="U94" t="s">
        <v>175</v>
      </c>
      <c r="V94" t="s">
        <v>35</v>
      </c>
      <c r="W94" t="s">
        <v>35</v>
      </c>
      <c r="X94" t="s">
        <v>664</v>
      </c>
      <c r="Y94" t="s">
        <v>665</v>
      </c>
      <c r="Z94" t="s">
        <v>40</v>
      </c>
      <c r="AA94" t="s">
        <v>35</v>
      </c>
      <c r="AB94" t="s">
        <v>109</v>
      </c>
      <c r="AC94" t="s">
        <v>35</v>
      </c>
      <c r="AD94" t="str">
        <f>HYPERLINK("https://esastar-publication.sso.esa.int/ESATenderActions/details/192610", "https://esastar-publication.sso.esa.int/ESATenderActions/details/192610")</f>
        <v>https://esastar-publication.sso.esa.int/ESATenderActions/details/192610</v>
      </c>
    </row>
    <row r="95" spans="1:30" x14ac:dyDescent="0.35">
      <c r="A95" t="s">
        <v>666</v>
      </c>
      <c r="B95" t="s">
        <v>667</v>
      </c>
      <c r="C95" t="s">
        <v>32</v>
      </c>
      <c r="D95" t="s">
        <v>668</v>
      </c>
      <c r="E95" t="s">
        <v>34</v>
      </c>
      <c r="F95" t="s">
        <v>35</v>
      </c>
      <c r="G95" s="1">
        <v>46232</v>
      </c>
      <c r="H95" s="1">
        <v>46275</v>
      </c>
      <c r="I95" s="1">
        <v>46325</v>
      </c>
      <c r="J95" s="1">
        <v>46318</v>
      </c>
      <c r="K95" s="1">
        <v>46318</v>
      </c>
      <c r="L95" s="1">
        <v>46303</v>
      </c>
      <c r="M95" t="s">
        <v>319</v>
      </c>
      <c r="N95" t="s">
        <v>76</v>
      </c>
      <c r="O95" t="s">
        <v>64</v>
      </c>
      <c r="P95" t="s">
        <v>35</v>
      </c>
      <c r="Q95" t="s">
        <v>65</v>
      </c>
      <c r="R95" t="s">
        <v>40</v>
      </c>
      <c r="S95" t="s">
        <v>669</v>
      </c>
      <c r="T95" t="s">
        <v>67</v>
      </c>
      <c r="U95" t="s">
        <v>201</v>
      </c>
      <c r="V95" t="s">
        <v>35</v>
      </c>
      <c r="W95" t="s">
        <v>35</v>
      </c>
      <c r="X95" t="s">
        <v>433</v>
      </c>
      <c r="Y95" t="s">
        <v>670</v>
      </c>
      <c r="Z95" t="s">
        <v>40</v>
      </c>
      <c r="AA95" t="s">
        <v>35</v>
      </c>
      <c r="AB95" t="s">
        <v>109</v>
      </c>
      <c r="AC95" t="s">
        <v>35</v>
      </c>
      <c r="AD95" t="str">
        <f>HYPERLINK("https://esastar-publication.sso.esa.int/ESATenderActions/details/192547", "https://esastar-publication.sso.esa.int/ESATenderActions/details/192547")</f>
        <v>https://esastar-publication.sso.esa.int/ESATenderActions/details/192547</v>
      </c>
    </row>
    <row r="96" spans="1:30" x14ac:dyDescent="0.35">
      <c r="A96" t="s">
        <v>671</v>
      </c>
      <c r="B96" t="s">
        <v>672</v>
      </c>
      <c r="C96" t="s">
        <v>32</v>
      </c>
      <c r="D96" t="s">
        <v>673</v>
      </c>
      <c r="E96" t="s">
        <v>34</v>
      </c>
      <c r="F96" t="s">
        <v>35</v>
      </c>
      <c r="G96" s="1">
        <v>46232</v>
      </c>
      <c r="H96" s="1">
        <v>46288</v>
      </c>
      <c r="I96" s="1">
        <v>46344</v>
      </c>
      <c r="J96" s="1">
        <v>46330</v>
      </c>
      <c r="K96" s="1">
        <v>46330</v>
      </c>
      <c r="L96" s="1">
        <v>46315</v>
      </c>
      <c r="M96" t="s">
        <v>36</v>
      </c>
      <c r="N96" t="s">
        <v>76</v>
      </c>
      <c r="O96" t="s">
        <v>64</v>
      </c>
      <c r="P96" t="s">
        <v>77</v>
      </c>
      <c r="Q96" t="s">
        <v>65</v>
      </c>
      <c r="R96" t="s">
        <v>40</v>
      </c>
      <c r="S96" t="s">
        <v>674</v>
      </c>
      <c r="T96" t="s">
        <v>67</v>
      </c>
      <c r="U96" t="s">
        <v>675</v>
      </c>
      <c r="V96" t="s">
        <v>35</v>
      </c>
      <c r="W96" t="s">
        <v>35</v>
      </c>
      <c r="X96" t="s">
        <v>676</v>
      </c>
      <c r="Y96" t="s">
        <v>677</v>
      </c>
      <c r="Z96" t="s">
        <v>40</v>
      </c>
      <c r="AA96" t="s">
        <v>35</v>
      </c>
      <c r="AB96" t="s">
        <v>109</v>
      </c>
      <c r="AC96" t="s">
        <v>84</v>
      </c>
      <c r="AD96" t="str">
        <f>HYPERLINK("https://esastar-publication.sso.esa.int/ESATenderActions/details/192546", "https://esastar-publication.sso.esa.int/ESATenderActions/details/192546")</f>
        <v>https://esastar-publication.sso.esa.int/ESATenderActions/details/192546</v>
      </c>
    </row>
    <row r="97" spans="1:30" ht="29" x14ac:dyDescent="0.35">
      <c r="A97" t="s">
        <v>678</v>
      </c>
      <c r="B97" t="s">
        <v>679</v>
      </c>
      <c r="C97" t="s">
        <v>32</v>
      </c>
      <c r="D97" t="s">
        <v>680</v>
      </c>
      <c r="E97" t="s">
        <v>34</v>
      </c>
      <c r="F97" t="s">
        <v>35</v>
      </c>
      <c r="G97" s="1">
        <v>46232</v>
      </c>
      <c r="H97" s="1">
        <v>46267</v>
      </c>
      <c r="I97" s="1">
        <v>46324</v>
      </c>
      <c r="J97" s="1">
        <v>46310</v>
      </c>
      <c r="K97" s="1">
        <v>46310</v>
      </c>
      <c r="L97" s="1">
        <v>46307</v>
      </c>
      <c r="M97" t="s">
        <v>36</v>
      </c>
      <c r="N97" t="s">
        <v>76</v>
      </c>
      <c r="O97" t="s">
        <v>64</v>
      </c>
      <c r="P97" t="s">
        <v>35</v>
      </c>
      <c r="Q97" t="s">
        <v>65</v>
      </c>
      <c r="R97" t="s">
        <v>40</v>
      </c>
      <c r="S97" t="s">
        <v>669</v>
      </c>
      <c r="T97" t="s">
        <v>67</v>
      </c>
      <c r="U97" t="s">
        <v>681</v>
      </c>
      <c r="V97" t="s">
        <v>35</v>
      </c>
      <c r="W97" t="s">
        <v>35</v>
      </c>
      <c r="X97" t="s">
        <v>676</v>
      </c>
      <c r="Y97" t="s">
        <v>682</v>
      </c>
      <c r="Z97" t="s">
        <v>40</v>
      </c>
      <c r="AA97" t="s">
        <v>35</v>
      </c>
      <c r="AB97" t="s">
        <v>109</v>
      </c>
      <c r="AC97" t="s">
        <v>35</v>
      </c>
      <c r="AD97" t="str">
        <f>HYPERLINK("https://esastar-publication.sso.esa.int/ESATenderActions/details/192543", "https://esastar-publication.sso.esa.int/ESATenderActions/details/192543")</f>
        <v>https://esastar-publication.sso.esa.int/ESATenderActions/details/192543</v>
      </c>
    </row>
    <row r="98" spans="1:30" ht="29" x14ac:dyDescent="0.35">
      <c r="A98" t="s">
        <v>683</v>
      </c>
      <c r="B98" t="s">
        <v>684</v>
      </c>
      <c r="C98" t="s">
        <v>32</v>
      </c>
      <c r="D98" t="s">
        <v>685</v>
      </c>
      <c r="E98" t="s">
        <v>34</v>
      </c>
      <c r="F98" t="s">
        <v>35</v>
      </c>
      <c r="G98" s="1">
        <v>46232</v>
      </c>
      <c r="H98" s="1">
        <v>46267</v>
      </c>
      <c r="I98" s="1">
        <v>46338</v>
      </c>
      <c r="J98" s="1">
        <v>46324</v>
      </c>
      <c r="K98" s="1">
        <v>46324</v>
      </c>
      <c r="L98" s="1">
        <v>46307</v>
      </c>
      <c r="M98" t="s">
        <v>36</v>
      </c>
      <c r="N98" t="s">
        <v>76</v>
      </c>
      <c r="O98" t="s">
        <v>64</v>
      </c>
      <c r="P98" t="s">
        <v>35</v>
      </c>
      <c r="Q98" t="s">
        <v>65</v>
      </c>
      <c r="R98" t="s">
        <v>40</v>
      </c>
      <c r="S98" t="s">
        <v>669</v>
      </c>
      <c r="T98" t="s">
        <v>67</v>
      </c>
      <c r="U98" t="s">
        <v>681</v>
      </c>
      <c r="V98" t="s">
        <v>35</v>
      </c>
      <c r="W98" t="s">
        <v>35</v>
      </c>
      <c r="X98" t="s">
        <v>676</v>
      </c>
      <c r="Y98" t="s">
        <v>682</v>
      </c>
      <c r="Z98" t="s">
        <v>40</v>
      </c>
      <c r="AA98" t="s">
        <v>35</v>
      </c>
      <c r="AB98" t="s">
        <v>109</v>
      </c>
      <c r="AC98" t="s">
        <v>35</v>
      </c>
      <c r="AD98" t="str">
        <f>HYPERLINK("https://esastar-publication.sso.esa.int/ESATenderActions/details/192542", "https://esastar-publication.sso.esa.int/ESATenderActions/details/192542")</f>
        <v>https://esastar-publication.sso.esa.int/ESATenderActions/details/192542</v>
      </c>
    </row>
    <row r="99" spans="1:30" x14ac:dyDescent="0.35">
      <c r="A99" t="s">
        <v>686</v>
      </c>
      <c r="B99" t="s">
        <v>687</v>
      </c>
      <c r="C99" t="s">
        <v>32</v>
      </c>
      <c r="D99" t="s">
        <v>688</v>
      </c>
      <c r="E99" t="s">
        <v>34</v>
      </c>
      <c r="F99" t="s">
        <v>35</v>
      </c>
      <c r="G99" s="1">
        <v>46225</v>
      </c>
      <c r="H99" s="1">
        <v>46289</v>
      </c>
      <c r="I99" s="1">
        <v>46339</v>
      </c>
      <c r="J99" s="1">
        <v>46325</v>
      </c>
      <c r="K99" s="1">
        <v>46325</v>
      </c>
      <c r="L99" s="1">
        <v>46289</v>
      </c>
      <c r="M99" t="s">
        <v>122</v>
      </c>
      <c r="N99" t="s">
        <v>37</v>
      </c>
      <c r="O99" t="s">
        <v>64</v>
      </c>
      <c r="P99" t="s">
        <v>180</v>
      </c>
      <c r="Q99" t="s">
        <v>40</v>
      </c>
      <c r="R99" t="s">
        <v>40</v>
      </c>
      <c r="S99" t="s">
        <v>538</v>
      </c>
      <c r="T99" t="s">
        <v>67</v>
      </c>
      <c r="U99" t="s">
        <v>689</v>
      </c>
      <c r="V99" t="s">
        <v>35</v>
      </c>
      <c r="W99" t="s">
        <v>35</v>
      </c>
      <c r="X99" t="s">
        <v>690</v>
      </c>
      <c r="Y99" t="s">
        <v>691</v>
      </c>
      <c r="Z99" t="s">
        <v>40</v>
      </c>
      <c r="AA99" t="s">
        <v>35</v>
      </c>
      <c r="AB99" t="s">
        <v>109</v>
      </c>
      <c r="AC99" t="s">
        <v>35</v>
      </c>
      <c r="AD99" t="str">
        <f>HYPERLINK("https://esastar-publication.sso.esa.int/ESATenderActions/details/192142", "https://esastar-publication.sso.esa.int/ESATenderActions/details/192142")</f>
        <v>https://esastar-publication.sso.esa.int/ESATenderActions/details/192142</v>
      </c>
    </row>
    <row r="100" spans="1:30" hidden="1" x14ac:dyDescent="0.35">
      <c r="A100" t="s">
        <v>692</v>
      </c>
      <c r="B100" t="s">
        <v>693</v>
      </c>
      <c r="C100" t="s">
        <v>50</v>
      </c>
      <c r="D100" t="s">
        <v>694</v>
      </c>
      <c r="E100" t="s">
        <v>34</v>
      </c>
      <c r="F100" t="s">
        <v>35</v>
      </c>
      <c r="G100" s="1">
        <v>46225</v>
      </c>
      <c r="H100" t="s">
        <v>35</v>
      </c>
      <c r="I100" t="s">
        <v>35</v>
      </c>
      <c r="J100" t="s">
        <v>35</v>
      </c>
      <c r="K100" t="s">
        <v>35</v>
      </c>
      <c r="L100" s="1">
        <v>46225</v>
      </c>
      <c r="M100" t="s">
        <v>52</v>
      </c>
      <c r="N100" t="s">
        <v>173</v>
      </c>
      <c r="O100" t="s">
        <v>64</v>
      </c>
      <c r="P100" t="s">
        <v>695</v>
      </c>
      <c r="Q100" t="s">
        <v>40</v>
      </c>
      <c r="R100" t="s">
        <v>40</v>
      </c>
      <c r="S100" t="s">
        <v>696</v>
      </c>
      <c r="T100" t="s">
        <v>67</v>
      </c>
      <c r="U100" t="s">
        <v>697</v>
      </c>
      <c r="V100" t="s">
        <v>80</v>
      </c>
      <c r="W100" t="s">
        <v>698</v>
      </c>
      <c r="X100" t="s">
        <v>35</v>
      </c>
      <c r="Y100" t="s">
        <v>699</v>
      </c>
      <c r="Z100" t="s">
        <v>40</v>
      </c>
      <c r="AA100" t="s">
        <v>35</v>
      </c>
      <c r="AB100" t="s">
        <v>109</v>
      </c>
      <c r="AC100" t="s">
        <v>35</v>
      </c>
      <c r="AD100" t="str">
        <f>HYPERLINK("https://esastar-publication.sso.esa.int/ESATenderActions/details/192140", "https://esastar-publication.sso.esa.int/ESATenderActions/details/192140")</f>
        <v>https://esastar-publication.sso.esa.int/ESATenderActions/details/192140</v>
      </c>
    </row>
    <row r="101" spans="1:30" x14ac:dyDescent="0.35">
      <c r="A101" t="s">
        <v>700</v>
      </c>
      <c r="B101" t="s">
        <v>701</v>
      </c>
      <c r="C101" t="s">
        <v>32</v>
      </c>
      <c r="D101" t="s">
        <v>702</v>
      </c>
      <c r="E101" t="s">
        <v>34</v>
      </c>
      <c r="F101" t="s">
        <v>35</v>
      </c>
      <c r="G101" s="1">
        <v>46225</v>
      </c>
      <c r="H101" s="1">
        <v>46252</v>
      </c>
      <c r="I101" s="1">
        <v>46309</v>
      </c>
      <c r="J101" s="1">
        <v>46302</v>
      </c>
      <c r="K101" s="1">
        <v>46302</v>
      </c>
      <c r="L101" s="1">
        <v>46300</v>
      </c>
      <c r="M101" t="s">
        <v>36</v>
      </c>
      <c r="N101" t="s">
        <v>37</v>
      </c>
      <c r="O101" t="s">
        <v>64</v>
      </c>
      <c r="P101" t="s">
        <v>39</v>
      </c>
      <c r="Q101" t="s">
        <v>65</v>
      </c>
      <c r="R101" t="s">
        <v>40</v>
      </c>
      <c r="S101" t="s">
        <v>703</v>
      </c>
      <c r="T101" t="s">
        <v>141</v>
      </c>
      <c r="U101" t="s">
        <v>43</v>
      </c>
      <c r="V101" t="s">
        <v>35</v>
      </c>
      <c r="W101" t="s">
        <v>35</v>
      </c>
      <c r="X101" t="s">
        <v>704</v>
      </c>
      <c r="Y101" t="s">
        <v>45</v>
      </c>
      <c r="Z101" t="s">
        <v>40</v>
      </c>
      <c r="AA101" t="s">
        <v>35</v>
      </c>
      <c r="AB101" t="s">
        <v>705</v>
      </c>
      <c r="AC101" t="s">
        <v>706</v>
      </c>
      <c r="AD101" t="str">
        <f>HYPERLINK("https://esastar-publication.sso.esa.int/ESATenderActions/details/192139", "https://esastar-publication.sso.esa.int/ESATenderActions/details/192139")</f>
        <v>https://esastar-publication.sso.esa.int/ESATenderActions/details/192139</v>
      </c>
    </row>
    <row r="102" spans="1:30" x14ac:dyDescent="0.35">
      <c r="A102" t="s">
        <v>707</v>
      </c>
      <c r="B102" t="s">
        <v>708</v>
      </c>
      <c r="C102" t="s">
        <v>32</v>
      </c>
      <c r="D102" t="s">
        <v>709</v>
      </c>
      <c r="E102" t="s">
        <v>34</v>
      </c>
      <c r="F102" t="s">
        <v>35</v>
      </c>
      <c r="G102" s="1">
        <v>46225</v>
      </c>
      <c r="H102" s="1">
        <v>46294</v>
      </c>
      <c r="I102" s="1">
        <v>46344</v>
      </c>
      <c r="J102" s="1">
        <v>46330</v>
      </c>
      <c r="K102" s="1">
        <v>46330</v>
      </c>
      <c r="L102" s="1">
        <v>46302</v>
      </c>
      <c r="M102" t="s">
        <v>36</v>
      </c>
      <c r="N102" t="s">
        <v>37</v>
      </c>
      <c r="O102" t="s">
        <v>64</v>
      </c>
      <c r="P102" t="s">
        <v>35</v>
      </c>
      <c r="Q102" t="s">
        <v>65</v>
      </c>
      <c r="R102" t="s">
        <v>40</v>
      </c>
      <c r="S102" t="s">
        <v>710</v>
      </c>
      <c r="T102" t="s">
        <v>67</v>
      </c>
      <c r="U102" t="s">
        <v>711</v>
      </c>
      <c r="V102" t="s">
        <v>35</v>
      </c>
      <c r="W102" t="s">
        <v>35</v>
      </c>
      <c r="X102" t="s">
        <v>712</v>
      </c>
      <c r="Y102" t="s">
        <v>713</v>
      </c>
      <c r="Z102" t="s">
        <v>40</v>
      </c>
      <c r="AA102" t="s">
        <v>35</v>
      </c>
      <c r="AB102" t="s">
        <v>580</v>
      </c>
      <c r="AC102" t="s">
        <v>35</v>
      </c>
      <c r="AD102" t="str">
        <f>HYPERLINK("https://esastar-publication.sso.esa.int/ESATenderActions/details/192137", "https://esastar-publication.sso.esa.int/ESATenderActions/details/192137")</f>
        <v>https://esastar-publication.sso.esa.int/ESATenderActions/details/192137</v>
      </c>
    </row>
    <row r="103" spans="1:30" hidden="1" x14ac:dyDescent="0.35">
      <c r="A103" t="s">
        <v>714</v>
      </c>
      <c r="B103" t="s">
        <v>715</v>
      </c>
      <c r="C103" t="s">
        <v>50</v>
      </c>
      <c r="D103" t="s">
        <v>716</v>
      </c>
      <c r="E103" t="s">
        <v>34</v>
      </c>
      <c r="F103" t="s">
        <v>35</v>
      </c>
      <c r="G103" s="1">
        <v>46225</v>
      </c>
      <c r="H103" t="s">
        <v>35</v>
      </c>
      <c r="I103" t="s">
        <v>35</v>
      </c>
      <c r="J103" t="s">
        <v>35</v>
      </c>
      <c r="K103" t="s">
        <v>35</v>
      </c>
      <c r="L103" s="1">
        <v>46290</v>
      </c>
      <c r="M103" t="s">
        <v>172</v>
      </c>
      <c r="N103" t="s">
        <v>76</v>
      </c>
      <c r="O103" t="s">
        <v>35</v>
      </c>
      <c r="P103" t="s">
        <v>77</v>
      </c>
      <c r="Q103" t="s">
        <v>40</v>
      </c>
      <c r="R103" t="s">
        <v>40</v>
      </c>
      <c r="S103" t="s">
        <v>364</v>
      </c>
      <c r="T103" t="s">
        <v>67</v>
      </c>
      <c r="U103" t="s">
        <v>365</v>
      </c>
      <c r="V103" t="s">
        <v>80</v>
      </c>
      <c r="W103" t="s">
        <v>717</v>
      </c>
      <c r="X103" t="s">
        <v>35</v>
      </c>
      <c r="Y103" t="s">
        <v>718</v>
      </c>
      <c r="Z103" t="s">
        <v>40</v>
      </c>
      <c r="AA103" t="s">
        <v>35</v>
      </c>
      <c r="AB103" t="s">
        <v>35</v>
      </c>
      <c r="AC103" t="s">
        <v>35</v>
      </c>
      <c r="AD103" t="str">
        <f>HYPERLINK("https://esastar-publication.sso.esa.int/ESATenderActions/details/192135", "https://esastar-publication.sso.esa.int/ESATenderActions/details/192135")</f>
        <v>https://esastar-publication.sso.esa.int/ESATenderActions/details/192135</v>
      </c>
    </row>
    <row r="104" spans="1:30" hidden="1" x14ac:dyDescent="0.35">
      <c r="A104" t="s">
        <v>719</v>
      </c>
      <c r="B104" t="s">
        <v>720</v>
      </c>
      <c r="C104" t="s">
        <v>50</v>
      </c>
      <c r="D104" t="s">
        <v>721</v>
      </c>
      <c r="E104" t="s">
        <v>34</v>
      </c>
      <c r="F104" t="s">
        <v>35</v>
      </c>
      <c r="G104" s="1">
        <v>46225</v>
      </c>
      <c r="H104" t="s">
        <v>35</v>
      </c>
      <c r="I104" t="s">
        <v>35</v>
      </c>
      <c r="J104" t="s">
        <v>35</v>
      </c>
      <c r="K104" t="s">
        <v>35</v>
      </c>
      <c r="L104" s="1">
        <v>46297</v>
      </c>
      <c r="M104" t="s">
        <v>172</v>
      </c>
      <c r="N104" t="s">
        <v>53</v>
      </c>
      <c r="O104" t="s">
        <v>64</v>
      </c>
      <c r="P104" t="s">
        <v>54</v>
      </c>
      <c r="Q104" t="s">
        <v>65</v>
      </c>
      <c r="R104" t="s">
        <v>40</v>
      </c>
      <c r="S104" t="s">
        <v>55</v>
      </c>
      <c r="T104" t="s">
        <v>67</v>
      </c>
      <c r="U104" t="s">
        <v>722</v>
      </c>
      <c r="V104" t="s">
        <v>35</v>
      </c>
      <c r="W104" t="s">
        <v>57</v>
      </c>
      <c r="X104" t="s">
        <v>35</v>
      </c>
      <c r="Y104" t="s">
        <v>723</v>
      </c>
      <c r="Z104" t="s">
        <v>40</v>
      </c>
      <c r="AA104" t="s">
        <v>35</v>
      </c>
      <c r="AB104" t="s">
        <v>59</v>
      </c>
      <c r="AC104" t="s">
        <v>35</v>
      </c>
      <c r="AD104" t="str">
        <f>HYPERLINK("https://esastar-publication.sso.esa.int/ESATenderActions/details/192133", "https://esastar-publication.sso.esa.int/ESATenderActions/details/192133")</f>
        <v>https://esastar-publication.sso.esa.int/ESATenderActions/details/192133</v>
      </c>
    </row>
    <row r="105" spans="1:30" ht="29" hidden="1" x14ac:dyDescent="0.35">
      <c r="A105" t="s">
        <v>724</v>
      </c>
      <c r="B105" t="s">
        <v>725</v>
      </c>
      <c r="C105" t="s">
        <v>50</v>
      </c>
      <c r="D105" t="s">
        <v>726</v>
      </c>
      <c r="E105" t="s">
        <v>34</v>
      </c>
      <c r="F105" t="s">
        <v>35</v>
      </c>
      <c r="G105" s="1">
        <v>46225</v>
      </c>
      <c r="H105" t="s">
        <v>35</v>
      </c>
      <c r="I105" t="s">
        <v>35</v>
      </c>
      <c r="J105" t="s">
        <v>35</v>
      </c>
      <c r="K105" t="s">
        <v>35</v>
      </c>
      <c r="L105" s="1">
        <v>46225</v>
      </c>
      <c r="M105" t="s">
        <v>52</v>
      </c>
      <c r="N105" t="s">
        <v>37</v>
      </c>
      <c r="O105" t="s">
        <v>38</v>
      </c>
      <c r="P105" t="s">
        <v>35</v>
      </c>
      <c r="Q105" t="s">
        <v>40</v>
      </c>
      <c r="R105" t="s">
        <v>40</v>
      </c>
      <c r="S105" t="s">
        <v>727</v>
      </c>
      <c r="T105" t="s">
        <v>219</v>
      </c>
      <c r="U105" t="s">
        <v>43</v>
      </c>
      <c r="V105" t="s">
        <v>80</v>
      </c>
      <c r="W105" t="s">
        <v>728</v>
      </c>
      <c r="X105" t="s">
        <v>35</v>
      </c>
      <c r="Y105" t="s">
        <v>397</v>
      </c>
      <c r="Z105" t="s">
        <v>40</v>
      </c>
      <c r="AA105" t="s">
        <v>35</v>
      </c>
      <c r="AB105" t="s">
        <v>729</v>
      </c>
      <c r="AC105" t="s">
        <v>730</v>
      </c>
      <c r="AD105" t="str">
        <f>HYPERLINK("https://esastar-publication.sso.esa.int/ESATenderActions/details/192132", "https://esastar-publication.sso.esa.int/ESATenderActions/details/192132")</f>
        <v>https://esastar-publication.sso.esa.int/ESATenderActions/details/192132</v>
      </c>
    </row>
    <row r="106" spans="1:30" ht="43.5" x14ac:dyDescent="0.35">
      <c r="A106" t="s">
        <v>731</v>
      </c>
      <c r="B106" t="s">
        <v>732</v>
      </c>
      <c r="C106" t="s">
        <v>32</v>
      </c>
      <c r="D106" t="s">
        <v>733</v>
      </c>
      <c r="E106" t="s">
        <v>34</v>
      </c>
      <c r="F106" t="s">
        <v>35</v>
      </c>
      <c r="G106" s="1">
        <v>46224</v>
      </c>
      <c r="H106" s="1">
        <v>46224</v>
      </c>
      <c r="I106" s="1">
        <v>46344</v>
      </c>
      <c r="J106" s="1">
        <v>46330</v>
      </c>
      <c r="K106" s="1">
        <v>46330</v>
      </c>
      <c r="L106" s="1">
        <v>46279</v>
      </c>
      <c r="M106" t="s">
        <v>36</v>
      </c>
      <c r="N106" t="s">
        <v>37</v>
      </c>
      <c r="O106" t="s">
        <v>64</v>
      </c>
      <c r="P106" t="s">
        <v>35</v>
      </c>
      <c r="Q106" t="s">
        <v>40</v>
      </c>
      <c r="R106" t="s">
        <v>40</v>
      </c>
      <c r="S106" t="s">
        <v>734</v>
      </c>
      <c r="T106" t="s">
        <v>67</v>
      </c>
      <c r="U106" t="s">
        <v>735</v>
      </c>
      <c r="V106" t="s">
        <v>35</v>
      </c>
      <c r="W106" t="s">
        <v>35</v>
      </c>
      <c r="X106" t="s">
        <v>134</v>
      </c>
      <c r="Y106" t="s">
        <v>736</v>
      </c>
      <c r="Z106" t="s">
        <v>40</v>
      </c>
      <c r="AA106" t="s">
        <v>35</v>
      </c>
      <c r="AB106" t="s">
        <v>737</v>
      </c>
      <c r="AC106" t="s">
        <v>738</v>
      </c>
      <c r="AD106" t="str">
        <f>HYPERLINK("https://esastar-publication.sso.esa.int/ESATenderActions/details/192073", "https://esastar-publication.sso.esa.int/ESATenderActions/details/192073")</f>
        <v>https://esastar-publication.sso.esa.int/ESATenderActions/details/192073</v>
      </c>
    </row>
    <row r="107" spans="1:30" x14ac:dyDescent="0.35">
      <c r="A107" t="s">
        <v>739</v>
      </c>
      <c r="B107" t="s">
        <v>740</v>
      </c>
      <c r="C107" t="s">
        <v>32</v>
      </c>
      <c r="D107" t="s">
        <v>741</v>
      </c>
      <c r="E107" t="s">
        <v>34</v>
      </c>
      <c r="F107" t="s">
        <v>35</v>
      </c>
      <c r="G107" s="1">
        <v>46213</v>
      </c>
      <c r="H107" s="1">
        <v>46239</v>
      </c>
      <c r="I107" s="1">
        <v>46317</v>
      </c>
      <c r="J107" s="1">
        <v>46303</v>
      </c>
      <c r="K107" s="1">
        <v>46303</v>
      </c>
      <c r="L107" s="1">
        <v>46239</v>
      </c>
      <c r="M107" t="s">
        <v>122</v>
      </c>
      <c r="N107" t="s">
        <v>37</v>
      </c>
      <c r="O107" t="s">
        <v>64</v>
      </c>
      <c r="P107" t="s">
        <v>140</v>
      </c>
      <c r="Q107" t="s">
        <v>40</v>
      </c>
      <c r="R107" t="s">
        <v>40</v>
      </c>
      <c r="S107" t="s">
        <v>123</v>
      </c>
      <c r="T107" t="s">
        <v>67</v>
      </c>
      <c r="U107" t="s">
        <v>293</v>
      </c>
      <c r="V107" t="s">
        <v>35</v>
      </c>
      <c r="W107" t="s">
        <v>35</v>
      </c>
      <c r="X107" t="s">
        <v>125</v>
      </c>
      <c r="Y107" t="s">
        <v>294</v>
      </c>
      <c r="Z107" t="s">
        <v>40</v>
      </c>
      <c r="AA107" t="s">
        <v>35</v>
      </c>
      <c r="AB107" t="s">
        <v>322</v>
      </c>
      <c r="AC107" t="s">
        <v>742</v>
      </c>
      <c r="AD107" t="str">
        <f>HYPERLINK("https://esastar-publication.sso.esa.int/ESATenderActions/details/191340", "https://esastar-publication.sso.esa.int/ESATenderActions/details/191340")</f>
        <v>https://esastar-publication.sso.esa.int/ESATenderActions/details/191340</v>
      </c>
    </row>
    <row r="108" spans="1:30" hidden="1" x14ac:dyDescent="0.35">
      <c r="A108" t="s">
        <v>743</v>
      </c>
      <c r="B108" t="s">
        <v>744</v>
      </c>
      <c r="C108" t="s">
        <v>50</v>
      </c>
      <c r="D108" t="s">
        <v>745</v>
      </c>
      <c r="E108" t="s">
        <v>34</v>
      </c>
      <c r="F108" t="s">
        <v>35</v>
      </c>
      <c r="G108" s="1">
        <v>46213</v>
      </c>
      <c r="H108" t="s">
        <v>35</v>
      </c>
      <c r="I108" t="s">
        <v>35</v>
      </c>
      <c r="J108" t="s">
        <v>35</v>
      </c>
      <c r="K108" t="s">
        <v>35</v>
      </c>
      <c r="L108" s="1">
        <v>46213</v>
      </c>
      <c r="M108" t="s">
        <v>52</v>
      </c>
      <c r="N108" t="s">
        <v>37</v>
      </c>
      <c r="O108" t="s">
        <v>38</v>
      </c>
      <c r="P108" t="s">
        <v>39</v>
      </c>
      <c r="Q108" t="s">
        <v>40</v>
      </c>
      <c r="R108" t="s">
        <v>40</v>
      </c>
      <c r="S108" t="s">
        <v>746</v>
      </c>
      <c r="T108" t="s">
        <v>141</v>
      </c>
      <c r="U108" t="s">
        <v>43</v>
      </c>
      <c r="V108" t="s">
        <v>80</v>
      </c>
      <c r="W108" t="s">
        <v>747</v>
      </c>
      <c r="X108" t="s">
        <v>35</v>
      </c>
      <c r="Y108" t="s">
        <v>748</v>
      </c>
      <c r="Z108" t="s">
        <v>40</v>
      </c>
      <c r="AA108" t="s">
        <v>35</v>
      </c>
      <c r="AB108" t="s">
        <v>35</v>
      </c>
      <c r="AC108" t="s">
        <v>35</v>
      </c>
      <c r="AD108" t="str">
        <f>HYPERLINK("https://esastar-publication.sso.esa.int/ESATenderActions/details/191337", "https://esastar-publication.sso.esa.int/ESATenderActions/details/191337")</f>
        <v>https://esastar-publication.sso.esa.int/ESATenderActions/details/191337</v>
      </c>
    </row>
    <row r="109" spans="1:30" ht="72.5" x14ac:dyDescent="0.35">
      <c r="A109" t="s">
        <v>749</v>
      </c>
      <c r="B109" t="s">
        <v>750</v>
      </c>
      <c r="C109" t="s">
        <v>32</v>
      </c>
      <c r="D109" t="s">
        <v>751</v>
      </c>
      <c r="E109" t="s">
        <v>34</v>
      </c>
      <c r="F109" t="s">
        <v>35</v>
      </c>
      <c r="G109" s="1">
        <v>46213</v>
      </c>
      <c r="H109" s="1">
        <v>46279</v>
      </c>
      <c r="I109" s="1">
        <v>46322</v>
      </c>
      <c r="J109" s="1">
        <v>46315</v>
      </c>
      <c r="K109" s="1">
        <v>46315</v>
      </c>
      <c r="L109" s="1">
        <v>46279</v>
      </c>
      <c r="M109" t="s">
        <v>122</v>
      </c>
      <c r="N109" t="s">
        <v>37</v>
      </c>
      <c r="O109" t="s">
        <v>38</v>
      </c>
      <c r="P109" t="s">
        <v>35</v>
      </c>
      <c r="Q109" t="s">
        <v>65</v>
      </c>
      <c r="R109" t="s">
        <v>40</v>
      </c>
      <c r="S109" t="s">
        <v>727</v>
      </c>
      <c r="T109" t="s">
        <v>219</v>
      </c>
      <c r="U109" t="s">
        <v>43</v>
      </c>
      <c r="V109" t="s">
        <v>35</v>
      </c>
      <c r="W109" t="s">
        <v>35</v>
      </c>
      <c r="X109" t="s">
        <v>752</v>
      </c>
      <c r="Y109" t="s">
        <v>753</v>
      </c>
      <c r="Z109" t="s">
        <v>40</v>
      </c>
      <c r="AA109" t="s">
        <v>35</v>
      </c>
      <c r="AB109" t="s">
        <v>754</v>
      </c>
      <c r="AC109" t="s">
        <v>755</v>
      </c>
      <c r="AD109" t="str">
        <f>HYPERLINK("https://esastar-publication.sso.esa.int/ESATenderActions/details/191335", "https://esastar-publication.sso.esa.int/ESATenderActions/details/191335")</f>
        <v>https://esastar-publication.sso.esa.int/ESATenderActions/details/191335</v>
      </c>
    </row>
    <row r="110" spans="1:30" x14ac:dyDescent="0.35">
      <c r="A110" t="s">
        <v>756</v>
      </c>
      <c r="B110" t="s">
        <v>757</v>
      </c>
      <c r="C110" t="s">
        <v>32</v>
      </c>
      <c r="D110" t="s">
        <v>758</v>
      </c>
      <c r="E110" t="s">
        <v>34</v>
      </c>
      <c r="F110" t="s">
        <v>35</v>
      </c>
      <c r="G110" s="1">
        <v>46213</v>
      </c>
      <c r="H110" s="1">
        <v>46287</v>
      </c>
      <c r="I110" s="1">
        <v>46344</v>
      </c>
      <c r="J110" s="1">
        <v>46330</v>
      </c>
      <c r="K110" s="1">
        <v>46330</v>
      </c>
      <c r="L110" s="1">
        <v>46311</v>
      </c>
      <c r="M110" t="s">
        <v>36</v>
      </c>
      <c r="N110" t="s">
        <v>37</v>
      </c>
      <c r="O110" t="s">
        <v>38</v>
      </c>
      <c r="P110" t="s">
        <v>39</v>
      </c>
      <c r="Q110" t="s">
        <v>65</v>
      </c>
      <c r="R110" t="s">
        <v>40</v>
      </c>
      <c r="S110" t="s">
        <v>657</v>
      </c>
      <c r="T110" t="s">
        <v>219</v>
      </c>
      <c r="U110" t="s">
        <v>43</v>
      </c>
      <c r="V110" t="s">
        <v>35</v>
      </c>
      <c r="W110" t="s">
        <v>35</v>
      </c>
      <c r="X110" t="s">
        <v>759</v>
      </c>
      <c r="Y110" t="s">
        <v>45</v>
      </c>
      <c r="Z110" t="s">
        <v>40</v>
      </c>
      <c r="AA110" t="s">
        <v>35</v>
      </c>
      <c r="AB110" t="s">
        <v>658</v>
      </c>
      <c r="AC110" t="s">
        <v>760</v>
      </c>
      <c r="AD110" t="str">
        <f>HYPERLINK("https://esastar-publication.sso.esa.int/ESATenderActions/details/191334", "https://esastar-publication.sso.esa.int/ESATenderActions/details/191334")</f>
        <v>https://esastar-publication.sso.esa.int/ESATenderActions/details/191334</v>
      </c>
    </row>
    <row r="111" spans="1:30" hidden="1" x14ac:dyDescent="0.35">
      <c r="A111" t="s">
        <v>761</v>
      </c>
      <c r="B111" t="s">
        <v>762</v>
      </c>
      <c r="C111" t="s">
        <v>50</v>
      </c>
      <c r="D111" t="s">
        <v>763</v>
      </c>
      <c r="E111" t="s">
        <v>34</v>
      </c>
      <c r="F111" t="s">
        <v>35</v>
      </c>
      <c r="G111" s="1">
        <v>46213</v>
      </c>
      <c r="H111" t="s">
        <v>35</v>
      </c>
      <c r="I111" t="s">
        <v>35</v>
      </c>
      <c r="J111" t="s">
        <v>35</v>
      </c>
      <c r="K111" t="s">
        <v>35</v>
      </c>
      <c r="L111" s="1">
        <v>46274</v>
      </c>
      <c r="M111" t="s">
        <v>75</v>
      </c>
      <c r="N111" t="s">
        <v>37</v>
      </c>
      <c r="O111" t="s">
        <v>38</v>
      </c>
      <c r="P111" t="s">
        <v>39</v>
      </c>
      <c r="Q111" t="s">
        <v>40</v>
      </c>
      <c r="R111" t="s">
        <v>40</v>
      </c>
      <c r="S111" t="s">
        <v>207</v>
      </c>
      <c r="T111" t="s">
        <v>67</v>
      </c>
      <c r="U111" t="s">
        <v>43</v>
      </c>
      <c r="V111" t="s">
        <v>80</v>
      </c>
      <c r="W111" t="s">
        <v>764</v>
      </c>
      <c r="X111" t="s">
        <v>35</v>
      </c>
      <c r="Y111" t="s">
        <v>45</v>
      </c>
      <c r="Z111" t="s">
        <v>40</v>
      </c>
      <c r="AA111" t="s">
        <v>35</v>
      </c>
      <c r="AB111" t="s">
        <v>765</v>
      </c>
      <c r="AC111" t="s">
        <v>766</v>
      </c>
      <c r="AD111" t="str">
        <f>HYPERLINK("https://esastar-publication.sso.esa.int/ESATenderActions/details/191332", "https://esastar-publication.sso.esa.int/ESATenderActions/details/191332")</f>
        <v>https://esastar-publication.sso.esa.int/ESATenderActions/details/191332</v>
      </c>
    </row>
    <row r="112" spans="1:30" x14ac:dyDescent="0.35">
      <c r="A112" t="s">
        <v>767</v>
      </c>
      <c r="B112" t="s">
        <v>768</v>
      </c>
      <c r="C112" t="s">
        <v>32</v>
      </c>
      <c r="D112" t="s">
        <v>769</v>
      </c>
      <c r="E112" t="s">
        <v>34</v>
      </c>
      <c r="F112" t="s">
        <v>35</v>
      </c>
      <c r="G112" s="1">
        <v>46213</v>
      </c>
      <c r="H112" s="1">
        <v>46314</v>
      </c>
      <c r="I112" s="1">
        <v>46356</v>
      </c>
      <c r="J112" s="1">
        <v>46342</v>
      </c>
      <c r="K112" s="1">
        <v>46342</v>
      </c>
      <c r="L112" s="1">
        <v>46314</v>
      </c>
      <c r="M112" t="s">
        <v>122</v>
      </c>
      <c r="N112" t="s">
        <v>76</v>
      </c>
      <c r="O112" t="s">
        <v>64</v>
      </c>
      <c r="P112" t="s">
        <v>77</v>
      </c>
      <c r="Q112" t="s">
        <v>65</v>
      </c>
      <c r="R112" t="s">
        <v>40</v>
      </c>
      <c r="S112" t="s">
        <v>770</v>
      </c>
      <c r="T112" t="s">
        <v>67</v>
      </c>
      <c r="U112" t="s">
        <v>771</v>
      </c>
      <c r="V112" t="s">
        <v>35</v>
      </c>
      <c r="W112" t="s">
        <v>35</v>
      </c>
      <c r="X112" t="s">
        <v>533</v>
      </c>
      <c r="Y112" t="s">
        <v>594</v>
      </c>
      <c r="Z112" t="s">
        <v>40</v>
      </c>
      <c r="AA112" t="s">
        <v>35</v>
      </c>
      <c r="AB112" t="s">
        <v>534</v>
      </c>
      <c r="AC112" t="s">
        <v>35</v>
      </c>
      <c r="AD112" t="str">
        <f>HYPERLINK("https://esastar-publication.sso.esa.int/ESATenderActions/details/191331", "https://esastar-publication.sso.esa.int/ESATenderActions/details/191331")</f>
        <v>https://esastar-publication.sso.esa.int/ESATenderActions/details/191331</v>
      </c>
    </row>
    <row r="113" spans="1:30" x14ac:dyDescent="0.35">
      <c r="A113" t="s">
        <v>772</v>
      </c>
      <c r="B113" t="s">
        <v>773</v>
      </c>
      <c r="C113" t="s">
        <v>32</v>
      </c>
      <c r="D113" t="s">
        <v>774</v>
      </c>
      <c r="E113" t="s">
        <v>34</v>
      </c>
      <c r="F113" t="s">
        <v>35</v>
      </c>
      <c r="G113" s="1">
        <v>46213</v>
      </c>
      <c r="H113" s="1">
        <v>46233</v>
      </c>
      <c r="I113" s="1">
        <v>46321</v>
      </c>
      <c r="J113" s="1">
        <v>46307</v>
      </c>
      <c r="K113" s="1">
        <v>46307</v>
      </c>
      <c r="L113" s="1">
        <v>46301</v>
      </c>
      <c r="M113" t="s">
        <v>319</v>
      </c>
      <c r="N113" t="s">
        <v>53</v>
      </c>
      <c r="O113" t="s">
        <v>64</v>
      </c>
      <c r="P113" t="s">
        <v>54</v>
      </c>
      <c r="Q113" t="s">
        <v>40</v>
      </c>
      <c r="R113" t="s">
        <v>40</v>
      </c>
      <c r="S113" t="s">
        <v>775</v>
      </c>
      <c r="T113" t="s">
        <v>141</v>
      </c>
      <c r="U113" t="s">
        <v>43</v>
      </c>
      <c r="V113" t="s">
        <v>35</v>
      </c>
      <c r="W113" t="s">
        <v>35</v>
      </c>
      <c r="X113" t="s">
        <v>776</v>
      </c>
      <c r="Y113" t="s">
        <v>45</v>
      </c>
      <c r="Z113" t="s">
        <v>40</v>
      </c>
      <c r="AA113" t="s">
        <v>35</v>
      </c>
      <c r="AB113" t="s">
        <v>777</v>
      </c>
      <c r="AC113" t="s">
        <v>778</v>
      </c>
      <c r="AD113" t="str">
        <f>HYPERLINK("https://esastar-publication.sso.esa.int/ESATenderActions/details/191330", "https://esastar-publication.sso.esa.int/ESATenderActions/details/191330")</f>
        <v>https://esastar-publication.sso.esa.int/ESATenderActions/details/191330</v>
      </c>
    </row>
    <row r="114" spans="1:30" x14ac:dyDescent="0.35">
      <c r="A114" t="s">
        <v>779</v>
      </c>
      <c r="B114" t="s">
        <v>780</v>
      </c>
      <c r="C114" t="s">
        <v>32</v>
      </c>
      <c r="D114" t="s">
        <v>781</v>
      </c>
      <c r="E114" t="s">
        <v>34</v>
      </c>
      <c r="F114" t="s">
        <v>35</v>
      </c>
      <c r="G114" s="1">
        <v>46213</v>
      </c>
      <c r="H114" s="1">
        <v>46311</v>
      </c>
      <c r="I114" s="1">
        <v>46356</v>
      </c>
      <c r="J114" s="1">
        <v>46349</v>
      </c>
      <c r="K114" s="1">
        <v>46349</v>
      </c>
      <c r="L114" s="1">
        <v>46311</v>
      </c>
      <c r="M114" t="s">
        <v>122</v>
      </c>
      <c r="N114" t="s">
        <v>37</v>
      </c>
      <c r="O114" t="s">
        <v>64</v>
      </c>
      <c r="P114" t="s">
        <v>35</v>
      </c>
      <c r="Q114" t="s">
        <v>65</v>
      </c>
      <c r="R114" t="s">
        <v>40</v>
      </c>
      <c r="S114" t="s">
        <v>395</v>
      </c>
      <c r="T114" t="s">
        <v>67</v>
      </c>
      <c r="U114" t="s">
        <v>43</v>
      </c>
      <c r="V114" t="s">
        <v>35</v>
      </c>
      <c r="W114" t="s">
        <v>35</v>
      </c>
      <c r="X114" t="s">
        <v>459</v>
      </c>
      <c r="Y114" t="s">
        <v>45</v>
      </c>
      <c r="Z114" t="s">
        <v>40</v>
      </c>
      <c r="AA114" t="s">
        <v>35</v>
      </c>
      <c r="AB114" t="s">
        <v>782</v>
      </c>
      <c r="AC114" t="s">
        <v>783</v>
      </c>
      <c r="AD114" t="str">
        <f>HYPERLINK("https://esastar-publication.sso.esa.int/ESATenderActions/details/191329", "https://esastar-publication.sso.esa.int/ESATenderActions/details/191329")</f>
        <v>https://esastar-publication.sso.esa.int/ESATenderActions/details/191329</v>
      </c>
    </row>
    <row r="115" spans="1:30" x14ac:dyDescent="0.35">
      <c r="A115" t="s">
        <v>784</v>
      </c>
      <c r="B115" t="s">
        <v>785</v>
      </c>
      <c r="C115" t="s">
        <v>32</v>
      </c>
      <c r="D115" t="s">
        <v>786</v>
      </c>
      <c r="E115" t="s">
        <v>34</v>
      </c>
      <c r="F115" t="s">
        <v>35</v>
      </c>
      <c r="G115" s="1">
        <v>46213</v>
      </c>
      <c r="H115" s="1">
        <v>46295</v>
      </c>
      <c r="I115" s="1">
        <v>46338</v>
      </c>
      <c r="J115" s="1">
        <v>46331</v>
      </c>
      <c r="K115" s="1">
        <v>46331</v>
      </c>
      <c r="L115" s="1">
        <v>46304</v>
      </c>
      <c r="M115" t="s">
        <v>319</v>
      </c>
      <c r="N115" t="s">
        <v>76</v>
      </c>
      <c r="O115" t="s">
        <v>64</v>
      </c>
      <c r="P115" t="s">
        <v>77</v>
      </c>
      <c r="Q115" t="s">
        <v>65</v>
      </c>
      <c r="R115" t="s">
        <v>40</v>
      </c>
      <c r="S115" t="s">
        <v>214</v>
      </c>
      <c r="T115" t="s">
        <v>67</v>
      </c>
      <c r="U115" t="s">
        <v>201</v>
      </c>
      <c r="V115" t="s">
        <v>35</v>
      </c>
      <c r="W115" t="s">
        <v>35</v>
      </c>
      <c r="X115" t="s">
        <v>433</v>
      </c>
      <c r="Y115" t="s">
        <v>70</v>
      </c>
      <c r="Z115" t="s">
        <v>40</v>
      </c>
      <c r="AA115" t="s">
        <v>35</v>
      </c>
      <c r="AB115" t="s">
        <v>109</v>
      </c>
      <c r="AC115" t="s">
        <v>35</v>
      </c>
      <c r="AD115" t="str">
        <f>HYPERLINK("https://esastar-publication.sso.esa.int/ESATenderActions/details/191328", "https://esastar-publication.sso.esa.int/ESATenderActions/details/191328")</f>
        <v>https://esastar-publication.sso.esa.int/ESATenderActions/details/191328</v>
      </c>
    </row>
    <row r="116" spans="1:30" x14ac:dyDescent="0.35">
      <c r="A116" t="s">
        <v>787</v>
      </c>
      <c r="B116" t="s">
        <v>788</v>
      </c>
      <c r="C116" t="s">
        <v>32</v>
      </c>
      <c r="D116" t="s">
        <v>789</v>
      </c>
      <c r="E116" t="s">
        <v>34</v>
      </c>
      <c r="F116" t="s">
        <v>35</v>
      </c>
      <c r="G116" s="1">
        <v>46213</v>
      </c>
      <c r="H116" s="1">
        <v>46282</v>
      </c>
      <c r="I116" s="1">
        <v>46352</v>
      </c>
      <c r="J116" s="1">
        <v>46338</v>
      </c>
      <c r="K116" s="1">
        <v>46338</v>
      </c>
      <c r="L116" s="1">
        <v>46308</v>
      </c>
      <c r="M116" t="s">
        <v>36</v>
      </c>
      <c r="N116" t="s">
        <v>37</v>
      </c>
      <c r="O116" t="s">
        <v>64</v>
      </c>
      <c r="P116" t="s">
        <v>154</v>
      </c>
      <c r="Q116" t="s">
        <v>65</v>
      </c>
      <c r="R116" t="s">
        <v>40</v>
      </c>
      <c r="S116" t="s">
        <v>790</v>
      </c>
      <c r="T116" t="s">
        <v>67</v>
      </c>
      <c r="U116" t="s">
        <v>791</v>
      </c>
      <c r="V116" t="s">
        <v>35</v>
      </c>
      <c r="W116" t="s">
        <v>35</v>
      </c>
      <c r="X116" t="s">
        <v>157</v>
      </c>
      <c r="Y116" t="s">
        <v>58</v>
      </c>
      <c r="Z116" t="s">
        <v>40</v>
      </c>
      <c r="AA116" t="s">
        <v>35</v>
      </c>
      <c r="AB116" t="s">
        <v>109</v>
      </c>
      <c r="AC116" t="s">
        <v>35</v>
      </c>
      <c r="AD116" t="str">
        <f>HYPERLINK("https://esastar-publication.sso.esa.int/ESATenderActions/details/191327", "https://esastar-publication.sso.esa.int/ESATenderActions/details/191327")</f>
        <v>https://esastar-publication.sso.esa.int/ESATenderActions/details/191327</v>
      </c>
    </row>
    <row r="117" spans="1:30" x14ac:dyDescent="0.35">
      <c r="A117" t="s">
        <v>792</v>
      </c>
      <c r="B117" t="s">
        <v>793</v>
      </c>
      <c r="C117" t="s">
        <v>32</v>
      </c>
      <c r="D117" t="s">
        <v>794</v>
      </c>
      <c r="E117" t="s">
        <v>102</v>
      </c>
      <c r="F117" t="s">
        <v>103</v>
      </c>
      <c r="G117" s="1">
        <v>46213</v>
      </c>
      <c r="H117" s="1">
        <v>46293</v>
      </c>
      <c r="I117" s="1">
        <v>46335</v>
      </c>
      <c r="J117" s="1">
        <v>46321</v>
      </c>
      <c r="K117" s="1">
        <v>46321</v>
      </c>
      <c r="L117" s="1">
        <v>46309</v>
      </c>
      <c r="M117" t="s">
        <v>36</v>
      </c>
      <c r="N117" t="s">
        <v>37</v>
      </c>
      <c r="O117" t="s">
        <v>199</v>
      </c>
      <c r="P117" t="s">
        <v>104</v>
      </c>
      <c r="Q117" t="s">
        <v>40</v>
      </c>
      <c r="R117" t="s">
        <v>40</v>
      </c>
      <c r="S117" t="s">
        <v>105</v>
      </c>
      <c r="T117" t="s">
        <v>67</v>
      </c>
      <c r="U117" t="s">
        <v>795</v>
      </c>
      <c r="V117" t="s">
        <v>35</v>
      </c>
      <c r="W117" t="s">
        <v>35</v>
      </c>
      <c r="X117" t="s">
        <v>467</v>
      </c>
      <c r="Y117" t="s">
        <v>108</v>
      </c>
      <c r="Z117" t="s">
        <v>40</v>
      </c>
      <c r="AA117" t="s">
        <v>35</v>
      </c>
      <c r="AB117" t="s">
        <v>109</v>
      </c>
      <c r="AC117" t="s">
        <v>35</v>
      </c>
      <c r="AD117" t="str">
        <f>HYPERLINK("https://esastar-publication.sso.esa.int/ESATenderActions/details/191325", "https://esastar-publication.sso.esa.int/ESATenderActions/details/191325")</f>
        <v>https://esastar-publication.sso.esa.int/ESATenderActions/details/191325</v>
      </c>
    </row>
    <row r="118" spans="1:30" hidden="1" x14ac:dyDescent="0.35">
      <c r="A118" t="s">
        <v>796</v>
      </c>
      <c r="B118" t="s">
        <v>797</v>
      </c>
      <c r="C118" t="s">
        <v>50</v>
      </c>
      <c r="D118" t="s">
        <v>798</v>
      </c>
      <c r="E118" t="s">
        <v>34</v>
      </c>
      <c r="F118" t="s">
        <v>35</v>
      </c>
      <c r="G118" s="1">
        <v>46205</v>
      </c>
      <c r="H118" t="s">
        <v>35</v>
      </c>
      <c r="I118" t="s">
        <v>35</v>
      </c>
      <c r="J118" t="s">
        <v>35</v>
      </c>
      <c r="K118" t="s">
        <v>35</v>
      </c>
      <c r="L118" s="1">
        <v>46205</v>
      </c>
      <c r="M118" t="s">
        <v>52</v>
      </c>
      <c r="N118" t="s">
        <v>37</v>
      </c>
      <c r="O118" t="s">
        <v>64</v>
      </c>
      <c r="P118" t="s">
        <v>140</v>
      </c>
      <c r="Q118" t="s">
        <v>40</v>
      </c>
      <c r="R118" t="s">
        <v>40</v>
      </c>
      <c r="S118" t="s">
        <v>123</v>
      </c>
      <c r="T118" t="s">
        <v>67</v>
      </c>
      <c r="U118" t="s">
        <v>124</v>
      </c>
      <c r="V118" t="s">
        <v>56</v>
      </c>
      <c r="W118" t="s">
        <v>799</v>
      </c>
      <c r="X118" t="s">
        <v>35</v>
      </c>
      <c r="Y118" t="s">
        <v>800</v>
      </c>
      <c r="Z118" t="s">
        <v>40</v>
      </c>
      <c r="AA118" t="s">
        <v>35</v>
      </c>
      <c r="AB118" t="s">
        <v>801</v>
      </c>
      <c r="AC118" t="s">
        <v>35</v>
      </c>
      <c r="AD118" t="str">
        <f>HYPERLINK("https://esastar-publication.sso.esa.int/ESATenderActions/details/190774", "https://esastar-publication.sso.esa.int/ESATenderActions/details/190774")</f>
        <v>https://esastar-publication.sso.esa.int/ESATenderActions/details/190774</v>
      </c>
    </row>
    <row r="119" spans="1:30" hidden="1" x14ac:dyDescent="0.35">
      <c r="A119" t="s">
        <v>802</v>
      </c>
      <c r="B119" t="s">
        <v>803</v>
      </c>
      <c r="C119" t="s">
        <v>50</v>
      </c>
      <c r="D119" t="s">
        <v>804</v>
      </c>
      <c r="E119" t="s">
        <v>34</v>
      </c>
      <c r="F119" t="s">
        <v>35</v>
      </c>
      <c r="G119" s="1">
        <v>46205</v>
      </c>
      <c r="H119" t="s">
        <v>35</v>
      </c>
      <c r="I119" t="s">
        <v>35</v>
      </c>
      <c r="J119" t="s">
        <v>35</v>
      </c>
      <c r="K119" t="s">
        <v>35</v>
      </c>
      <c r="L119" s="1">
        <v>46205</v>
      </c>
      <c r="M119" t="s">
        <v>52</v>
      </c>
      <c r="N119" t="s">
        <v>37</v>
      </c>
      <c r="O119" t="s">
        <v>64</v>
      </c>
      <c r="P119" t="s">
        <v>140</v>
      </c>
      <c r="Q119" t="s">
        <v>40</v>
      </c>
      <c r="R119" t="s">
        <v>40</v>
      </c>
      <c r="S119" t="s">
        <v>123</v>
      </c>
      <c r="T119" t="s">
        <v>67</v>
      </c>
      <c r="U119" t="s">
        <v>124</v>
      </c>
      <c r="V119" t="s">
        <v>56</v>
      </c>
      <c r="W119" t="s">
        <v>799</v>
      </c>
      <c r="X119" t="s">
        <v>35</v>
      </c>
      <c r="Y119" t="s">
        <v>126</v>
      </c>
      <c r="Z119" t="s">
        <v>40</v>
      </c>
      <c r="AA119" t="s">
        <v>35</v>
      </c>
      <c r="AB119" t="s">
        <v>805</v>
      </c>
      <c r="AC119" t="s">
        <v>806</v>
      </c>
      <c r="AD119" t="str">
        <f>HYPERLINK("https://esastar-publication.sso.esa.int/ESATenderActions/details/190773", "https://esastar-publication.sso.esa.int/ESATenderActions/details/190773")</f>
        <v>https://esastar-publication.sso.esa.int/ESATenderActions/details/190773</v>
      </c>
    </row>
    <row r="120" spans="1:30" hidden="1" x14ac:dyDescent="0.35">
      <c r="A120" t="s">
        <v>807</v>
      </c>
      <c r="B120" t="s">
        <v>808</v>
      </c>
      <c r="C120" t="s">
        <v>50</v>
      </c>
      <c r="D120" t="s">
        <v>809</v>
      </c>
      <c r="E120" t="s">
        <v>34</v>
      </c>
      <c r="F120" t="s">
        <v>35</v>
      </c>
      <c r="G120" s="1">
        <v>46205</v>
      </c>
      <c r="H120" t="s">
        <v>35</v>
      </c>
      <c r="I120" t="s">
        <v>35</v>
      </c>
      <c r="J120" t="s">
        <v>35</v>
      </c>
      <c r="K120" t="s">
        <v>35</v>
      </c>
      <c r="L120" s="1">
        <v>46314</v>
      </c>
      <c r="M120" t="s">
        <v>75</v>
      </c>
      <c r="N120" t="s">
        <v>501</v>
      </c>
      <c r="O120" t="s">
        <v>64</v>
      </c>
      <c r="P120" t="s">
        <v>140</v>
      </c>
      <c r="Q120" t="s">
        <v>40</v>
      </c>
      <c r="R120" t="s">
        <v>40</v>
      </c>
      <c r="S120" t="s">
        <v>123</v>
      </c>
      <c r="T120" t="s">
        <v>219</v>
      </c>
      <c r="U120" t="s">
        <v>124</v>
      </c>
      <c r="V120" t="s">
        <v>56</v>
      </c>
      <c r="W120" t="s">
        <v>810</v>
      </c>
      <c r="X120" t="s">
        <v>35</v>
      </c>
      <c r="Y120" t="s">
        <v>126</v>
      </c>
      <c r="Z120" t="s">
        <v>40</v>
      </c>
      <c r="AA120" t="s">
        <v>35</v>
      </c>
      <c r="AB120" t="s">
        <v>811</v>
      </c>
      <c r="AC120" t="s">
        <v>235</v>
      </c>
      <c r="AD120" t="str">
        <f>HYPERLINK("https://esastar-publication.sso.esa.int/ESATenderActions/details/190772", "https://esastar-publication.sso.esa.int/ESATenderActions/details/190772")</f>
        <v>https://esastar-publication.sso.esa.int/ESATenderActions/details/190772</v>
      </c>
    </row>
    <row r="121" spans="1:30" hidden="1" x14ac:dyDescent="0.35">
      <c r="A121" t="s">
        <v>812</v>
      </c>
      <c r="B121" t="s">
        <v>813</v>
      </c>
      <c r="C121" t="s">
        <v>50</v>
      </c>
      <c r="D121" t="s">
        <v>814</v>
      </c>
      <c r="E121" t="s">
        <v>34</v>
      </c>
      <c r="F121" t="s">
        <v>35</v>
      </c>
      <c r="G121" s="1">
        <v>46205</v>
      </c>
      <c r="H121" t="s">
        <v>35</v>
      </c>
      <c r="I121" t="s">
        <v>35</v>
      </c>
      <c r="J121" t="s">
        <v>35</v>
      </c>
      <c r="K121" t="s">
        <v>35</v>
      </c>
      <c r="L121" s="1">
        <v>46205</v>
      </c>
      <c r="M121" t="s">
        <v>52</v>
      </c>
      <c r="N121" t="s">
        <v>501</v>
      </c>
      <c r="O121" t="s">
        <v>64</v>
      </c>
      <c r="P121" t="s">
        <v>140</v>
      </c>
      <c r="Q121" t="s">
        <v>40</v>
      </c>
      <c r="R121" t="s">
        <v>40</v>
      </c>
      <c r="S121" t="s">
        <v>123</v>
      </c>
      <c r="T121" t="s">
        <v>67</v>
      </c>
      <c r="U121" t="s">
        <v>124</v>
      </c>
      <c r="V121" t="s">
        <v>56</v>
      </c>
      <c r="W121" t="s">
        <v>799</v>
      </c>
      <c r="X121" t="s">
        <v>35</v>
      </c>
      <c r="Y121" t="s">
        <v>126</v>
      </c>
      <c r="Z121" t="s">
        <v>40</v>
      </c>
      <c r="AA121" t="s">
        <v>35</v>
      </c>
      <c r="AB121" t="s">
        <v>815</v>
      </c>
      <c r="AC121" t="s">
        <v>816</v>
      </c>
      <c r="AD121" t="str">
        <f>HYPERLINK("https://esastar-publication.sso.esa.int/ESATenderActions/details/190771", "https://esastar-publication.sso.esa.int/ESATenderActions/details/190771")</f>
        <v>https://esastar-publication.sso.esa.int/ESATenderActions/details/190771</v>
      </c>
    </row>
    <row r="122" spans="1:30" ht="29" hidden="1" x14ac:dyDescent="0.35">
      <c r="A122" t="s">
        <v>817</v>
      </c>
      <c r="B122" t="s">
        <v>818</v>
      </c>
      <c r="C122" t="s">
        <v>50</v>
      </c>
      <c r="D122" t="s">
        <v>819</v>
      </c>
      <c r="E122" t="s">
        <v>34</v>
      </c>
      <c r="F122" t="s">
        <v>35</v>
      </c>
      <c r="G122" s="1">
        <v>46205</v>
      </c>
      <c r="H122" t="s">
        <v>35</v>
      </c>
      <c r="I122" t="s">
        <v>35</v>
      </c>
      <c r="J122" t="s">
        <v>35</v>
      </c>
      <c r="K122" t="s">
        <v>35</v>
      </c>
      <c r="L122" s="1">
        <v>46205</v>
      </c>
      <c r="M122" t="s">
        <v>52</v>
      </c>
      <c r="N122" t="s">
        <v>501</v>
      </c>
      <c r="O122" t="s">
        <v>64</v>
      </c>
      <c r="P122" t="s">
        <v>140</v>
      </c>
      <c r="Q122" t="s">
        <v>40</v>
      </c>
      <c r="R122" t="s">
        <v>40</v>
      </c>
      <c r="S122" t="s">
        <v>123</v>
      </c>
      <c r="T122" t="s">
        <v>67</v>
      </c>
      <c r="U122" t="s">
        <v>124</v>
      </c>
      <c r="V122" t="s">
        <v>56</v>
      </c>
      <c r="W122" t="s">
        <v>799</v>
      </c>
      <c r="X122" t="s">
        <v>35</v>
      </c>
      <c r="Y122" t="s">
        <v>820</v>
      </c>
      <c r="Z122" t="s">
        <v>40</v>
      </c>
      <c r="AA122" t="s">
        <v>35</v>
      </c>
      <c r="AB122" t="s">
        <v>821</v>
      </c>
      <c r="AC122" t="s">
        <v>822</v>
      </c>
      <c r="AD122" t="str">
        <f>HYPERLINK("https://esastar-publication.sso.esa.int/ESATenderActions/details/190770", "https://esastar-publication.sso.esa.int/ESATenderActions/details/190770")</f>
        <v>https://esastar-publication.sso.esa.int/ESATenderActions/details/190770</v>
      </c>
    </row>
    <row r="123" spans="1:30" hidden="1" x14ac:dyDescent="0.35">
      <c r="A123" t="s">
        <v>823</v>
      </c>
      <c r="B123" t="s">
        <v>824</v>
      </c>
      <c r="C123" t="s">
        <v>50</v>
      </c>
      <c r="D123" t="s">
        <v>825</v>
      </c>
      <c r="E123" t="s">
        <v>34</v>
      </c>
      <c r="F123" t="s">
        <v>35</v>
      </c>
      <c r="G123" s="1">
        <v>46205</v>
      </c>
      <c r="H123" t="s">
        <v>35</v>
      </c>
      <c r="I123" t="s">
        <v>35</v>
      </c>
      <c r="J123" t="s">
        <v>35</v>
      </c>
      <c r="K123" t="s">
        <v>35</v>
      </c>
      <c r="L123" s="1">
        <v>46205</v>
      </c>
      <c r="M123" t="s">
        <v>52</v>
      </c>
      <c r="N123" t="s">
        <v>37</v>
      </c>
      <c r="O123" t="s">
        <v>64</v>
      </c>
      <c r="P123" t="s">
        <v>140</v>
      </c>
      <c r="Q123" t="s">
        <v>40</v>
      </c>
      <c r="R123" t="s">
        <v>40</v>
      </c>
      <c r="S123" t="s">
        <v>123</v>
      </c>
      <c r="T123" t="s">
        <v>67</v>
      </c>
      <c r="U123" t="s">
        <v>124</v>
      </c>
      <c r="V123" t="s">
        <v>56</v>
      </c>
      <c r="W123" t="s">
        <v>799</v>
      </c>
      <c r="X123" t="s">
        <v>35</v>
      </c>
      <c r="Y123" t="s">
        <v>800</v>
      </c>
      <c r="Z123" t="s">
        <v>40</v>
      </c>
      <c r="AA123" t="s">
        <v>35</v>
      </c>
      <c r="AB123" t="s">
        <v>826</v>
      </c>
      <c r="AC123" t="s">
        <v>35</v>
      </c>
      <c r="AD123" t="str">
        <f>HYPERLINK("https://esastar-publication.sso.esa.int/ESATenderActions/details/190768", "https://esastar-publication.sso.esa.int/ESATenderActions/details/190768")</f>
        <v>https://esastar-publication.sso.esa.int/ESATenderActions/details/190768</v>
      </c>
    </row>
    <row r="124" spans="1:30" ht="29" hidden="1" x14ac:dyDescent="0.35">
      <c r="A124" t="s">
        <v>827</v>
      </c>
      <c r="B124" t="s">
        <v>828</v>
      </c>
      <c r="C124" t="s">
        <v>50</v>
      </c>
      <c r="D124" t="s">
        <v>829</v>
      </c>
      <c r="E124" t="s">
        <v>34</v>
      </c>
      <c r="F124" t="s">
        <v>35</v>
      </c>
      <c r="G124" s="1">
        <v>46205</v>
      </c>
      <c r="H124" t="s">
        <v>35</v>
      </c>
      <c r="I124" t="s">
        <v>35</v>
      </c>
      <c r="J124" t="s">
        <v>35</v>
      </c>
      <c r="K124" t="s">
        <v>35</v>
      </c>
      <c r="L124" s="1">
        <v>46205</v>
      </c>
      <c r="M124" t="s">
        <v>52</v>
      </c>
      <c r="N124" t="s">
        <v>37</v>
      </c>
      <c r="O124" t="s">
        <v>64</v>
      </c>
      <c r="P124" t="s">
        <v>140</v>
      </c>
      <c r="Q124" t="s">
        <v>40</v>
      </c>
      <c r="R124" t="s">
        <v>40</v>
      </c>
      <c r="S124" t="s">
        <v>123</v>
      </c>
      <c r="T124" t="s">
        <v>67</v>
      </c>
      <c r="U124" t="s">
        <v>830</v>
      </c>
      <c r="V124" t="s">
        <v>56</v>
      </c>
      <c r="W124" t="s">
        <v>831</v>
      </c>
      <c r="X124" t="s">
        <v>35</v>
      </c>
      <c r="Y124" t="s">
        <v>832</v>
      </c>
      <c r="Z124" t="s">
        <v>40</v>
      </c>
      <c r="AA124" t="s">
        <v>35</v>
      </c>
      <c r="AB124" t="s">
        <v>833</v>
      </c>
      <c r="AC124" t="s">
        <v>834</v>
      </c>
      <c r="AD124" t="str">
        <f>HYPERLINK("https://esastar-publication.sso.esa.int/ESATenderActions/details/190764", "https://esastar-publication.sso.esa.int/ESATenderActions/details/190764")</f>
        <v>https://esastar-publication.sso.esa.int/ESATenderActions/details/190764</v>
      </c>
    </row>
    <row r="125" spans="1:30" x14ac:dyDescent="0.35">
      <c r="A125" t="s">
        <v>835</v>
      </c>
      <c r="B125" t="s">
        <v>836</v>
      </c>
      <c r="C125" t="s">
        <v>32</v>
      </c>
      <c r="D125" t="s">
        <v>837</v>
      </c>
      <c r="E125" t="s">
        <v>34</v>
      </c>
      <c r="F125" t="s">
        <v>35</v>
      </c>
      <c r="G125" s="1">
        <v>46205</v>
      </c>
      <c r="H125" s="1">
        <v>46268</v>
      </c>
      <c r="I125" s="1">
        <v>46329</v>
      </c>
      <c r="J125" s="1">
        <v>46315</v>
      </c>
      <c r="K125" s="1">
        <v>46315</v>
      </c>
      <c r="L125" s="1">
        <v>46308</v>
      </c>
      <c r="M125" t="s">
        <v>36</v>
      </c>
      <c r="N125" t="s">
        <v>37</v>
      </c>
      <c r="O125" t="s">
        <v>64</v>
      </c>
      <c r="P125" t="s">
        <v>35</v>
      </c>
      <c r="Q125" t="s">
        <v>65</v>
      </c>
      <c r="R125" t="s">
        <v>40</v>
      </c>
      <c r="S125" t="s">
        <v>395</v>
      </c>
      <c r="T125" t="s">
        <v>67</v>
      </c>
      <c r="U125" t="s">
        <v>838</v>
      </c>
      <c r="V125" t="s">
        <v>35</v>
      </c>
      <c r="W125" t="s">
        <v>35</v>
      </c>
      <c r="X125" t="s">
        <v>459</v>
      </c>
      <c r="Y125" t="s">
        <v>839</v>
      </c>
      <c r="Z125" t="s">
        <v>40</v>
      </c>
      <c r="AA125" t="s">
        <v>35</v>
      </c>
      <c r="AB125" t="s">
        <v>580</v>
      </c>
      <c r="AC125" t="s">
        <v>706</v>
      </c>
      <c r="AD125" t="str">
        <f>HYPERLINK("https://esastar-publication.sso.esa.int/ESATenderActions/details/190761", "https://esastar-publication.sso.esa.int/ESATenderActions/details/190761")</f>
        <v>https://esastar-publication.sso.esa.int/ESATenderActions/details/190761</v>
      </c>
    </row>
    <row r="126" spans="1:30" ht="58" x14ac:dyDescent="0.35">
      <c r="A126" t="s">
        <v>840</v>
      </c>
      <c r="B126" t="s">
        <v>841</v>
      </c>
      <c r="C126" t="s">
        <v>32</v>
      </c>
      <c r="D126" t="s">
        <v>842</v>
      </c>
      <c r="E126" t="s">
        <v>34</v>
      </c>
      <c r="F126" t="s">
        <v>35</v>
      </c>
      <c r="G126" s="1">
        <v>46205</v>
      </c>
      <c r="H126" s="1">
        <v>46225</v>
      </c>
      <c r="I126" s="1">
        <v>46325</v>
      </c>
      <c r="J126" s="1">
        <v>46315</v>
      </c>
      <c r="K126" s="1">
        <v>46315</v>
      </c>
      <c r="L126" s="1">
        <v>46316</v>
      </c>
      <c r="M126" t="s">
        <v>36</v>
      </c>
      <c r="N126" t="s">
        <v>37</v>
      </c>
      <c r="O126" t="s">
        <v>64</v>
      </c>
      <c r="P126" t="s">
        <v>35</v>
      </c>
      <c r="Q126" t="s">
        <v>65</v>
      </c>
      <c r="R126" t="s">
        <v>40</v>
      </c>
      <c r="S126" t="s">
        <v>843</v>
      </c>
      <c r="T126" t="s">
        <v>67</v>
      </c>
      <c r="U126" t="s">
        <v>844</v>
      </c>
      <c r="V126" t="s">
        <v>35</v>
      </c>
      <c r="W126" t="s">
        <v>35</v>
      </c>
      <c r="X126" t="s">
        <v>845</v>
      </c>
      <c r="Y126" t="s">
        <v>846</v>
      </c>
      <c r="Z126" t="s">
        <v>40</v>
      </c>
      <c r="AA126" t="s">
        <v>35</v>
      </c>
      <c r="AB126" t="s">
        <v>847</v>
      </c>
      <c r="AC126" t="s">
        <v>848</v>
      </c>
      <c r="AD126" t="str">
        <f>HYPERLINK("https://esastar-publication.sso.esa.int/ESATenderActions/details/190760", "https://esastar-publication.sso.esa.int/ESATenderActions/details/190760")</f>
        <v>https://esastar-publication.sso.esa.int/ESATenderActions/details/190760</v>
      </c>
    </row>
    <row r="127" spans="1:30" ht="58" x14ac:dyDescent="0.35">
      <c r="A127" t="s">
        <v>849</v>
      </c>
      <c r="B127" t="s">
        <v>850</v>
      </c>
      <c r="C127" t="s">
        <v>32</v>
      </c>
      <c r="D127" t="s">
        <v>851</v>
      </c>
      <c r="E127" t="s">
        <v>34</v>
      </c>
      <c r="F127" t="s">
        <v>35</v>
      </c>
      <c r="G127" s="1">
        <v>46205</v>
      </c>
      <c r="H127" s="1">
        <v>46293</v>
      </c>
      <c r="I127" s="1">
        <v>46350</v>
      </c>
      <c r="J127" s="1">
        <v>46336</v>
      </c>
      <c r="K127" s="1">
        <v>46336</v>
      </c>
      <c r="L127" s="1">
        <v>46310</v>
      </c>
      <c r="M127" t="s">
        <v>36</v>
      </c>
      <c r="N127" t="s">
        <v>53</v>
      </c>
      <c r="O127" t="s">
        <v>64</v>
      </c>
      <c r="P127" t="s">
        <v>54</v>
      </c>
      <c r="Q127" t="s">
        <v>40</v>
      </c>
      <c r="R127" t="s">
        <v>40</v>
      </c>
      <c r="S127" t="s">
        <v>852</v>
      </c>
      <c r="T127" t="s">
        <v>67</v>
      </c>
      <c r="U127" t="s">
        <v>853</v>
      </c>
      <c r="V127" t="s">
        <v>35</v>
      </c>
      <c r="W127" t="s">
        <v>35</v>
      </c>
      <c r="X127" t="s">
        <v>854</v>
      </c>
      <c r="Y127" t="s">
        <v>855</v>
      </c>
      <c r="Z127" t="s">
        <v>40</v>
      </c>
      <c r="AA127" t="s">
        <v>35</v>
      </c>
      <c r="AB127" t="s">
        <v>856</v>
      </c>
      <c r="AC127" t="s">
        <v>857</v>
      </c>
      <c r="AD127" t="str">
        <f>HYPERLINK("https://esastar-publication.sso.esa.int/ESATenderActions/details/190758", "https://esastar-publication.sso.esa.int/ESATenderActions/details/190758")</f>
        <v>https://esastar-publication.sso.esa.int/ESATenderActions/details/190758</v>
      </c>
    </row>
    <row r="128" spans="1:30" x14ac:dyDescent="0.35">
      <c r="A128" t="s">
        <v>858</v>
      </c>
      <c r="B128" t="s">
        <v>859</v>
      </c>
      <c r="C128" t="s">
        <v>32</v>
      </c>
      <c r="D128" t="s">
        <v>860</v>
      </c>
      <c r="E128" t="s">
        <v>34</v>
      </c>
      <c r="F128" t="s">
        <v>35</v>
      </c>
      <c r="G128" s="1">
        <v>46205</v>
      </c>
      <c r="H128" s="1">
        <v>46301</v>
      </c>
      <c r="I128" s="1">
        <v>46374</v>
      </c>
      <c r="J128" s="1">
        <v>46367</v>
      </c>
      <c r="K128" s="1">
        <v>46367</v>
      </c>
      <c r="L128" s="1">
        <v>46301</v>
      </c>
      <c r="M128" t="s">
        <v>122</v>
      </c>
      <c r="N128" t="s">
        <v>37</v>
      </c>
      <c r="O128" t="s">
        <v>64</v>
      </c>
      <c r="P128" t="s">
        <v>35</v>
      </c>
      <c r="Q128" t="s">
        <v>65</v>
      </c>
      <c r="R128" t="s">
        <v>40</v>
      </c>
      <c r="S128" t="s">
        <v>189</v>
      </c>
      <c r="T128" t="s">
        <v>67</v>
      </c>
      <c r="U128" t="s">
        <v>142</v>
      </c>
      <c r="V128" t="s">
        <v>35</v>
      </c>
      <c r="W128" t="s">
        <v>35</v>
      </c>
      <c r="X128" t="s">
        <v>305</v>
      </c>
      <c r="Y128" t="s">
        <v>301</v>
      </c>
      <c r="Z128" t="s">
        <v>40</v>
      </c>
      <c r="AA128" t="s">
        <v>35</v>
      </c>
      <c r="AB128" t="s">
        <v>144</v>
      </c>
      <c r="AC128" t="s">
        <v>861</v>
      </c>
      <c r="AD128" t="str">
        <f>HYPERLINK("https://esastar-publication.sso.esa.int/ESATenderActions/details/190755", "https://esastar-publication.sso.esa.int/ESATenderActions/details/190755")</f>
        <v>https://esastar-publication.sso.esa.int/ESATenderActions/details/190755</v>
      </c>
    </row>
    <row r="129" spans="1:30" ht="58" x14ac:dyDescent="0.35">
      <c r="A129" t="s">
        <v>862</v>
      </c>
      <c r="B129" t="s">
        <v>863</v>
      </c>
      <c r="C129" t="s">
        <v>32</v>
      </c>
      <c r="D129" t="s">
        <v>864</v>
      </c>
      <c r="E129" t="s">
        <v>34</v>
      </c>
      <c r="F129" t="s">
        <v>35</v>
      </c>
      <c r="G129" s="1">
        <v>46205</v>
      </c>
      <c r="H129" s="1">
        <v>46260</v>
      </c>
      <c r="I129" s="1">
        <v>46324</v>
      </c>
      <c r="J129" s="1">
        <v>46317</v>
      </c>
      <c r="K129" s="1">
        <v>46317</v>
      </c>
      <c r="L129" s="1">
        <v>46297</v>
      </c>
      <c r="M129" t="s">
        <v>36</v>
      </c>
      <c r="N129" t="s">
        <v>37</v>
      </c>
      <c r="O129" t="s">
        <v>64</v>
      </c>
      <c r="P129" t="s">
        <v>35</v>
      </c>
      <c r="Q129" t="s">
        <v>40</v>
      </c>
      <c r="R129" t="s">
        <v>40</v>
      </c>
      <c r="S129" t="s">
        <v>387</v>
      </c>
      <c r="T129" t="s">
        <v>67</v>
      </c>
      <c r="U129" t="s">
        <v>379</v>
      </c>
      <c r="V129" t="s">
        <v>35</v>
      </c>
      <c r="W129" t="s">
        <v>35</v>
      </c>
      <c r="X129" t="s">
        <v>444</v>
      </c>
      <c r="Y129" t="s">
        <v>865</v>
      </c>
      <c r="Z129" t="s">
        <v>40</v>
      </c>
      <c r="AA129" t="s">
        <v>35</v>
      </c>
      <c r="AB129" t="s">
        <v>866</v>
      </c>
      <c r="AC129" t="s">
        <v>867</v>
      </c>
      <c r="AD129" t="str">
        <f>HYPERLINK("https://esastar-publication.sso.esa.int/ESATenderActions/details/190751", "https://esastar-publication.sso.esa.int/ESATenderActions/details/190751")</f>
        <v>https://esastar-publication.sso.esa.int/ESATenderActions/details/190751</v>
      </c>
    </row>
    <row r="130" spans="1:30" x14ac:dyDescent="0.35">
      <c r="A130" t="s">
        <v>868</v>
      </c>
      <c r="B130" t="s">
        <v>869</v>
      </c>
      <c r="C130" t="s">
        <v>32</v>
      </c>
      <c r="D130" t="s">
        <v>870</v>
      </c>
      <c r="E130" t="s">
        <v>34</v>
      </c>
      <c r="F130" t="s">
        <v>35</v>
      </c>
      <c r="G130" s="1">
        <v>46205</v>
      </c>
      <c r="H130" s="1">
        <v>46301</v>
      </c>
      <c r="I130" s="1">
        <v>46338</v>
      </c>
      <c r="J130" s="1">
        <v>46331</v>
      </c>
      <c r="K130" s="1">
        <v>46331</v>
      </c>
      <c r="L130" s="1">
        <v>46301</v>
      </c>
      <c r="M130" t="s">
        <v>122</v>
      </c>
      <c r="N130" t="s">
        <v>53</v>
      </c>
      <c r="O130" t="s">
        <v>64</v>
      </c>
      <c r="P130" t="s">
        <v>54</v>
      </c>
      <c r="Q130" t="s">
        <v>65</v>
      </c>
      <c r="R130" t="s">
        <v>40</v>
      </c>
      <c r="S130" t="s">
        <v>871</v>
      </c>
      <c r="T130" t="s">
        <v>67</v>
      </c>
      <c r="U130" t="s">
        <v>43</v>
      </c>
      <c r="V130" t="s">
        <v>35</v>
      </c>
      <c r="W130" t="s">
        <v>35</v>
      </c>
      <c r="X130" t="s">
        <v>606</v>
      </c>
      <c r="Y130" t="s">
        <v>45</v>
      </c>
      <c r="Z130" t="s">
        <v>40</v>
      </c>
      <c r="AA130" t="s">
        <v>35</v>
      </c>
      <c r="AB130" t="s">
        <v>347</v>
      </c>
      <c r="AC130" t="s">
        <v>609</v>
      </c>
      <c r="AD130" t="str">
        <f>HYPERLINK("https://esastar-publication.sso.esa.int/ESATenderActions/details/190749", "https://esastar-publication.sso.esa.int/ESATenderActions/details/190749")</f>
        <v>https://esastar-publication.sso.esa.int/ESATenderActions/details/190749</v>
      </c>
    </row>
    <row r="131" spans="1:30" x14ac:dyDescent="0.35">
      <c r="A131" t="s">
        <v>872</v>
      </c>
      <c r="B131" t="s">
        <v>873</v>
      </c>
      <c r="C131" t="s">
        <v>32</v>
      </c>
      <c r="D131" t="s">
        <v>874</v>
      </c>
      <c r="E131" t="s">
        <v>34</v>
      </c>
      <c r="F131" t="s">
        <v>35</v>
      </c>
      <c r="G131" s="1">
        <v>46205</v>
      </c>
      <c r="H131" s="1">
        <v>46275</v>
      </c>
      <c r="I131" s="1">
        <v>46318</v>
      </c>
      <c r="J131" s="1">
        <v>46304</v>
      </c>
      <c r="K131" s="1">
        <v>46304</v>
      </c>
      <c r="L131" s="1">
        <v>46293</v>
      </c>
      <c r="M131" t="s">
        <v>36</v>
      </c>
      <c r="N131" t="s">
        <v>53</v>
      </c>
      <c r="O131" t="s">
        <v>64</v>
      </c>
      <c r="P131" t="s">
        <v>54</v>
      </c>
      <c r="Q131" t="s">
        <v>40</v>
      </c>
      <c r="R131" t="s">
        <v>40</v>
      </c>
      <c r="S131" t="s">
        <v>66</v>
      </c>
      <c r="T131" t="s">
        <v>67</v>
      </c>
      <c r="U131" t="s">
        <v>175</v>
      </c>
      <c r="V131" t="s">
        <v>35</v>
      </c>
      <c r="W131" t="s">
        <v>35</v>
      </c>
      <c r="X131" t="s">
        <v>854</v>
      </c>
      <c r="Y131" t="s">
        <v>875</v>
      </c>
      <c r="Z131" t="s">
        <v>40</v>
      </c>
      <c r="AA131" t="s">
        <v>35</v>
      </c>
      <c r="AB131" t="s">
        <v>513</v>
      </c>
      <c r="AC131" t="s">
        <v>35</v>
      </c>
      <c r="AD131" t="str">
        <f>HYPERLINK("https://esastar-publication.sso.esa.int/ESATenderActions/details/190748", "https://esastar-publication.sso.esa.int/ESATenderActions/details/190748")</f>
        <v>https://esastar-publication.sso.esa.int/ESATenderActions/details/190748</v>
      </c>
    </row>
    <row r="132" spans="1:30" x14ac:dyDescent="0.35">
      <c r="A132" t="s">
        <v>876</v>
      </c>
      <c r="B132" t="s">
        <v>877</v>
      </c>
      <c r="C132" t="s">
        <v>32</v>
      </c>
      <c r="D132" t="s">
        <v>878</v>
      </c>
      <c r="E132" t="s">
        <v>102</v>
      </c>
      <c r="F132" t="s">
        <v>352</v>
      </c>
      <c r="G132" s="1">
        <v>46205</v>
      </c>
      <c r="H132" s="1">
        <v>46212</v>
      </c>
      <c r="I132" s="1">
        <v>47848</v>
      </c>
      <c r="J132" s="1">
        <v>47834</v>
      </c>
      <c r="K132" s="1">
        <v>47834</v>
      </c>
      <c r="L132" s="1">
        <v>46286</v>
      </c>
      <c r="M132" t="s">
        <v>36</v>
      </c>
      <c r="N132" t="s">
        <v>37</v>
      </c>
      <c r="O132" t="s">
        <v>199</v>
      </c>
      <c r="P132" t="s">
        <v>140</v>
      </c>
      <c r="Q132" t="s">
        <v>65</v>
      </c>
      <c r="R132" t="s">
        <v>40</v>
      </c>
      <c r="S132" t="s">
        <v>734</v>
      </c>
      <c r="T132" t="s">
        <v>67</v>
      </c>
      <c r="U132" t="s">
        <v>879</v>
      </c>
      <c r="V132" t="s">
        <v>35</v>
      </c>
      <c r="W132" t="s">
        <v>35</v>
      </c>
      <c r="X132" t="s">
        <v>134</v>
      </c>
      <c r="Y132" t="s">
        <v>880</v>
      </c>
      <c r="Z132" t="s">
        <v>40</v>
      </c>
      <c r="AA132" t="s">
        <v>35</v>
      </c>
      <c r="AB132" t="s">
        <v>109</v>
      </c>
      <c r="AC132" t="s">
        <v>35</v>
      </c>
      <c r="AD132" t="str">
        <f>HYPERLINK("https://esastar-publication.sso.esa.int/ESATenderActions/details/190746", "https://esastar-publication.sso.esa.int/ESATenderActions/details/190746")</f>
        <v>https://esastar-publication.sso.esa.int/ESATenderActions/details/190746</v>
      </c>
    </row>
    <row r="133" spans="1:30" ht="29" x14ac:dyDescent="0.35">
      <c r="A133" t="s">
        <v>881</v>
      </c>
      <c r="B133" t="s">
        <v>882</v>
      </c>
      <c r="C133" t="s">
        <v>32</v>
      </c>
      <c r="D133" t="s">
        <v>883</v>
      </c>
      <c r="E133" t="s">
        <v>34</v>
      </c>
      <c r="F133" t="s">
        <v>35</v>
      </c>
      <c r="G133" s="1">
        <v>46205</v>
      </c>
      <c r="H133" s="1">
        <v>46233</v>
      </c>
      <c r="I133" s="1">
        <v>46325</v>
      </c>
      <c r="J133" s="1">
        <v>46322</v>
      </c>
      <c r="K133" s="1">
        <v>46322</v>
      </c>
      <c r="L133" s="1">
        <v>46315</v>
      </c>
      <c r="M133" t="s">
        <v>36</v>
      </c>
      <c r="N133" t="s">
        <v>37</v>
      </c>
      <c r="O133" t="s">
        <v>38</v>
      </c>
      <c r="P133" t="s">
        <v>77</v>
      </c>
      <c r="Q133" t="s">
        <v>40</v>
      </c>
      <c r="R133" t="s">
        <v>40</v>
      </c>
      <c r="S133" t="s">
        <v>224</v>
      </c>
      <c r="T133" t="s">
        <v>67</v>
      </c>
      <c r="U133" t="s">
        <v>201</v>
      </c>
      <c r="V133" t="s">
        <v>35</v>
      </c>
      <c r="W133" t="s">
        <v>35</v>
      </c>
      <c r="X133" t="s">
        <v>884</v>
      </c>
      <c r="Y133" t="s">
        <v>226</v>
      </c>
      <c r="Z133" t="s">
        <v>40</v>
      </c>
      <c r="AA133" t="s">
        <v>35</v>
      </c>
      <c r="AB133" t="s">
        <v>885</v>
      </c>
      <c r="AC133" t="s">
        <v>228</v>
      </c>
      <c r="AD133" t="str">
        <f>HYPERLINK("https://esastar-publication.sso.esa.int/ESATenderActions/details/190745", "https://esastar-publication.sso.esa.int/ESATenderActions/details/190745")</f>
        <v>https://esastar-publication.sso.esa.int/ESATenderActions/details/190745</v>
      </c>
    </row>
    <row r="134" spans="1:30" x14ac:dyDescent="0.35">
      <c r="A134" t="s">
        <v>886</v>
      </c>
      <c r="B134" t="s">
        <v>887</v>
      </c>
      <c r="C134" t="s">
        <v>32</v>
      </c>
      <c r="D134" t="s">
        <v>888</v>
      </c>
      <c r="E134" t="s">
        <v>102</v>
      </c>
      <c r="F134" t="s">
        <v>352</v>
      </c>
      <c r="G134" s="1">
        <v>46205</v>
      </c>
      <c r="H134" s="1">
        <v>46281</v>
      </c>
      <c r="I134" s="1">
        <v>47116</v>
      </c>
      <c r="J134" s="1">
        <v>47102</v>
      </c>
      <c r="K134" s="1">
        <v>47102</v>
      </c>
      <c r="L134" s="1">
        <v>46281</v>
      </c>
      <c r="M134" t="s">
        <v>122</v>
      </c>
      <c r="N134" t="s">
        <v>37</v>
      </c>
      <c r="O134" t="s">
        <v>199</v>
      </c>
      <c r="P134" t="s">
        <v>35</v>
      </c>
      <c r="Q134" t="s">
        <v>65</v>
      </c>
      <c r="R134" t="s">
        <v>40</v>
      </c>
      <c r="S134" t="s">
        <v>734</v>
      </c>
      <c r="T134" t="s">
        <v>67</v>
      </c>
      <c r="U134" t="s">
        <v>889</v>
      </c>
      <c r="V134" t="s">
        <v>35</v>
      </c>
      <c r="W134" t="s">
        <v>35</v>
      </c>
      <c r="X134" t="s">
        <v>134</v>
      </c>
      <c r="Y134" t="s">
        <v>880</v>
      </c>
      <c r="Z134" t="s">
        <v>40</v>
      </c>
      <c r="AA134" t="s">
        <v>35</v>
      </c>
      <c r="AB134" t="s">
        <v>109</v>
      </c>
      <c r="AC134" t="s">
        <v>35</v>
      </c>
      <c r="AD134" t="str">
        <f>HYPERLINK("https://esastar-publication.sso.esa.int/ESATenderActions/details/190744", "https://esastar-publication.sso.esa.int/ESATenderActions/details/190744")</f>
        <v>https://esastar-publication.sso.esa.int/ESATenderActions/details/190744</v>
      </c>
    </row>
    <row r="135" spans="1:30" x14ac:dyDescent="0.35">
      <c r="A135" t="s">
        <v>890</v>
      </c>
      <c r="B135" t="s">
        <v>891</v>
      </c>
      <c r="C135" t="s">
        <v>32</v>
      </c>
      <c r="D135" t="s">
        <v>892</v>
      </c>
      <c r="E135" t="s">
        <v>34</v>
      </c>
      <c r="F135" t="s">
        <v>35</v>
      </c>
      <c r="G135" s="1">
        <v>46205</v>
      </c>
      <c r="H135" s="1">
        <v>46289</v>
      </c>
      <c r="I135" s="1">
        <v>46331</v>
      </c>
      <c r="J135" s="1">
        <v>46326</v>
      </c>
      <c r="K135" s="1">
        <v>46326</v>
      </c>
      <c r="L135" s="1">
        <v>46310</v>
      </c>
      <c r="M135" t="s">
        <v>36</v>
      </c>
      <c r="N135" t="s">
        <v>37</v>
      </c>
      <c r="O135" t="s">
        <v>38</v>
      </c>
      <c r="P135" t="s">
        <v>35</v>
      </c>
      <c r="Q135" t="s">
        <v>40</v>
      </c>
      <c r="R135" t="s">
        <v>40</v>
      </c>
      <c r="S135" t="s">
        <v>613</v>
      </c>
      <c r="T135" t="s">
        <v>67</v>
      </c>
      <c r="U135" t="s">
        <v>644</v>
      </c>
      <c r="V135" t="s">
        <v>35</v>
      </c>
      <c r="W135" t="s">
        <v>35</v>
      </c>
      <c r="X135" t="s">
        <v>893</v>
      </c>
      <c r="Y135" t="s">
        <v>894</v>
      </c>
      <c r="Z135" t="s">
        <v>40</v>
      </c>
      <c r="AA135" t="s">
        <v>35</v>
      </c>
      <c r="AB135" t="s">
        <v>895</v>
      </c>
      <c r="AC135" t="s">
        <v>896</v>
      </c>
      <c r="AD135" t="str">
        <f>HYPERLINK("https://esastar-publication.sso.esa.int/ESATenderActions/details/190743", "https://esastar-publication.sso.esa.int/ESATenderActions/details/190743")</f>
        <v>https://esastar-publication.sso.esa.int/ESATenderActions/details/190743</v>
      </c>
    </row>
    <row r="136" spans="1:30" hidden="1" x14ac:dyDescent="0.35">
      <c r="A136" t="s">
        <v>897</v>
      </c>
      <c r="B136" t="s">
        <v>898</v>
      </c>
      <c r="C136" t="s">
        <v>50</v>
      </c>
      <c r="D136" t="s">
        <v>899</v>
      </c>
      <c r="E136" t="s">
        <v>34</v>
      </c>
      <c r="F136" t="s">
        <v>35</v>
      </c>
      <c r="G136" s="1">
        <v>46199</v>
      </c>
      <c r="H136" t="s">
        <v>35</v>
      </c>
      <c r="I136" t="s">
        <v>35</v>
      </c>
      <c r="J136" t="s">
        <v>35</v>
      </c>
      <c r="K136" t="s">
        <v>35</v>
      </c>
      <c r="L136" s="1">
        <v>46199</v>
      </c>
      <c r="M136" t="s">
        <v>52</v>
      </c>
      <c r="N136" t="s">
        <v>37</v>
      </c>
      <c r="O136" t="s">
        <v>38</v>
      </c>
      <c r="P136" t="s">
        <v>39</v>
      </c>
      <c r="Q136" t="s">
        <v>40</v>
      </c>
      <c r="R136" t="s">
        <v>40</v>
      </c>
      <c r="S136" t="s">
        <v>746</v>
      </c>
      <c r="T136" t="s">
        <v>67</v>
      </c>
      <c r="U136" t="s">
        <v>114</v>
      </c>
      <c r="V136" t="s">
        <v>80</v>
      </c>
      <c r="W136" t="s">
        <v>747</v>
      </c>
      <c r="X136" t="s">
        <v>35</v>
      </c>
      <c r="Y136" t="s">
        <v>116</v>
      </c>
      <c r="Z136" t="s">
        <v>40</v>
      </c>
      <c r="AA136" t="s">
        <v>35</v>
      </c>
      <c r="AB136" t="s">
        <v>900</v>
      </c>
      <c r="AC136" t="s">
        <v>901</v>
      </c>
      <c r="AD136" t="str">
        <f>HYPERLINK("https://esastar-publication.sso.esa.int/ESATenderActions/details/190330", "https://esastar-publication.sso.esa.int/ESATenderActions/details/190330")</f>
        <v>https://esastar-publication.sso.esa.int/ESATenderActions/details/190330</v>
      </c>
    </row>
    <row r="137" spans="1:30" ht="29" x14ac:dyDescent="0.35">
      <c r="A137" t="s">
        <v>902</v>
      </c>
      <c r="B137" t="s">
        <v>903</v>
      </c>
      <c r="C137" t="s">
        <v>32</v>
      </c>
      <c r="D137" t="s">
        <v>904</v>
      </c>
      <c r="E137" t="s">
        <v>34</v>
      </c>
      <c r="F137" t="s">
        <v>35</v>
      </c>
      <c r="G137" s="1">
        <v>46183</v>
      </c>
      <c r="H137" s="1">
        <v>46295</v>
      </c>
      <c r="I137" s="1">
        <v>46338</v>
      </c>
      <c r="J137" s="1">
        <v>46331</v>
      </c>
      <c r="K137" s="1">
        <v>46331</v>
      </c>
      <c r="L137" s="1">
        <v>46295</v>
      </c>
      <c r="M137" t="s">
        <v>122</v>
      </c>
      <c r="N137" t="s">
        <v>37</v>
      </c>
      <c r="O137" t="s">
        <v>38</v>
      </c>
      <c r="P137" t="s">
        <v>39</v>
      </c>
      <c r="Q137" t="s">
        <v>65</v>
      </c>
      <c r="R137" t="s">
        <v>40</v>
      </c>
      <c r="S137" t="s">
        <v>905</v>
      </c>
      <c r="T137" t="s">
        <v>67</v>
      </c>
      <c r="U137" t="s">
        <v>43</v>
      </c>
      <c r="V137" t="s">
        <v>35</v>
      </c>
      <c r="W137" t="s">
        <v>35</v>
      </c>
      <c r="X137" t="s">
        <v>44</v>
      </c>
      <c r="Y137" t="s">
        <v>397</v>
      </c>
      <c r="Z137" t="s">
        <v>40</v>
      </c>
      <c r="AA137" t="s">
        <v>35</v>
      </c>
      <c r="AB137" t="s">
        <v>906</v>
      </c>
      <c r="AC137" t="s">
        <v>907</v>
      </c>
      <c r="AD137" t="str">
        <f>HYPERLINK("https://esastar-publication.sso.esa.int/ESATenderActions/details/189181", "https://esastar-publication.sso.esa.int/ESATenderActions/details/189181")</f>
        <v>https://esastar-publication.sso.esa.int/ESATenderActions/details/189181</v>
      </c>
    </row>
    <row r="138" spans="1:30" ht="29" x14ac:dyDescent="0.35">
      <c r="A138" t="s">
        <v>908</v>
      </c>
      <c r="B138" t="s">
        <v>909</v>
      </c>
      <c r="C138" t="s">
        <v>32</v>
      </c>
      <c r="D138" t="s">
        <v>910</v>
      </c>
      <c r="E138" t="s">
        <v>34</v>
      </c>
      <c r="F138" t="s">
        <v>35</v>
      </c>
      <c r="G138" s="1">
        <v>46183</v>
      </c>
      <c r="H138" s="1">
        <v>46241</v>
      </c>
      <c r="I138" s="1">
        <v>46328</v>
      </c>
      <c r="J138" s="1">
        <v>46314</v>
      </c>
      <c r="K138" s="1">
        <v>46314</v>
      </c>
      <c r="L138" s="1">
        <v>46295</v>
      </c>
      <c r="M138" t="s">
        <v>319</v>
      </c>
      <c r="N138" t="s">
        <v>53</v>
      </c>
      <c r="O138" t="s">
        <v>64</v>
      </c>
      <c r="P138" t="s">
        <v>54</v>
      </c>
      <c r="Q138" t="s">
        <v>40</v>
      </c>
      <c r="R138" t="s">
        <v>40</v>
      </c>
      <c r="S138" t="s">
        <v>911</v>
      </c>
      <c r="T138" t="s">
        <v>67</v>
      </c>
      <c r="U138" t="s">
        <v>114</v>
      </c>
      <c r="V138" t="s">
        <v>35</v>
      </c>
      <c r="W138" t="s">
        <v>35</v>
      </c>
      <c r="X138" t="s">
        <v>776</v>
      </c>
      <c r="Y138" t="s">
        <v>912</v>
      </c>
      <c r="Z138" t="s">
        <v>40</v>
      </c>
      <c r="AA138" t="s">
        <v>35</v>
      </c>
      <c r="AB138" t="s">
        <v>913</v>
      </c>
      <c r="AC138" t="s">
        <v>914</v>
      </c>
      <c r="AD138" t="str">
        <f>HYPERLINK("https://esastar-publication.sso.esa.int/ESATenderActions/details/189180", "https://esastar-publication.sso.esa.int/ESATenderActions/details/189180")</f>
        <v>https://esastar-publication.sso.esa.int/ESATenderActions/details/189180</v>
      </c>
    </row>
    <row r="139" spans="1:30" ht="58" x14ac:dyDescent="0.35">
      <c r="A139" t="s">
        <v>915</v>
      </c>
      <c r="B139" t="s">
        <v>916</v>
      </c>
      <c r="C139" t="s">
        <v>32</v>
      </c>
      <c r="D139" t="s">
        <v>917</v>
      </c>
      <c r="E139" t="s">
        <v>34</v>
      </c>
      <c r="F139" t="s">
        <v>35</v>
      </c>
      <c r="G139" s="1">
        <v>46183</v>
      </c>
      <c r="H139" s="1">
        <v>46232</v>
      </c>
      <c r="I139" s="1">
        <v>46328</v>
      </c>
      <c r="J139" s="1">
        <v>46321</v>
      </c>
      <c r="K139" s="1">
        <v>46321</v>
      </c>
      <c r="L139" s="1">
        <v>46289</v>
      </c>
      <c r="M139" t="s">
        <v>36</v>
      </c>
      <c r="N139" t="s">
        <v>37</v>
      </c>
      <c r="O139" t="s">
        <v>64</v>
      </c>
      <c r="P139" t="s">
        <v>918</v>
      </c>
      <c r="Q139" t="s">
        <v>40</v>
      </c>
      <c r="R139" t="s">
        <v>40</v>
      </c>
      <c r="S139" t="s">
        <v>387</v>
      </c>
      <c r="T139" t="s">
        <v>67</v>
      </c>
      <c r="U139" t="s">
        <v>379</v>
      </c>
      <c r="V139" t="s">
        <v>35</v>
      </c>
      <c r="W139" t="s">
        <v>35</v>
      </c>
      <c r="X139" t="s">
        <v>919</v>
      </c>
      <c r="Y139" t="s">
        <v>445</v>
      </c>
      <c r="Z139" t="s">
        <v>40</v>
      </c>
      <c r="AA139" t="s">
        <v>35</v>
      </c>
      <c r="AB139" t="s">
        <v>920</v>
      </c>
      <c r="AC139" t="s">
        <v>921</v>
      </c>
      <c r="AD139" t="str">
        <f>HYPERLINK("https://esastar-publication.sso.esa.int/ESATenderActions/details/189172", "https://esastar-publication.sso.esa.int/ESATenderActions/details/189172")</f>
        <v>https://esastar-publication.sso.esa.int/ESATenderActions/details/189172</v>
      </c>
    </row>
    <row r="140" spans="1:30" x14ac:dyDescent="0.35">
      <c r="A140" t="s">
        <v>922</v>
      </c>
      <c r="B140" t="s">
        <v>923</v>
      </c>
      <c r="C140" t="s">
        <v>32</v>
      </c>
      <c r="D140" t="s">
        <v>924</v>
      </c>
      <c r="E140" t="s">
        <v>34</v>
      </c>
      <c r="F140" t="s">
        <v>35</v>
      </c>
      <c r="G140" s="1">
        <v>46174</v>
      </c>
      <c r="H140" s="1">
        <v>46268</v>
      </c>
      <c r="I140" s="1">
        <v>46321</v>
      </c>
      <c r="J140" s="1">
        <v>46307</v>
      </c>
      <c r="K140" s="1">
        <v>46307</v>
      </c>
      <c r="L140" s="1">
        <v>46315</v>
      </c>
      <c r="M140" t="s">
        <v>188</v>
      </c>
      <c r="N140" t="s">
        <v>37</v>
      </c>
      <c r="O140" t="s">
        <v>64</v>
      </c>
      <c r="P140" t="s">
        <v>35</v>
      </c>
      <c r="Q140" t="s">
        <v>40</v>
      </c>
      <c r="R140" t="s">
        <v>40</v>
      </c>
      <c r="S140" t="s">
        <v>734</v>
      </c>
      <c r="T140" t="s">
        <v>67</v>
      </c>
      <c r="U140" t="s">
        <v>569</v>
      </c>
      <c r="V140" t="s">
        <v>35</v>
      </c>
      <c r="W140" t="s">
        <v>35</v>
      </c>
      <c r="X140" t="s">
        <v>403</v>
      </c>
      <c r="Y140" t="s">
        <v>925</v>
      </c>
      <c r="Z140" t="s">
        <v>40</v>
      </c>
      <c r="AA140" t="s">
        <v>35</v>
      </c>
      <c r="AB140" t="s">
        <v>35</v>
      </c>
      <c r="AC140" t="s">
        <v>926</v>
      </c>
      <c r="AD140" t="str">
        <f>HYPERLINK("https://esastar-publication.sso.esa.int/ESATenderActions/details/188556", "https://esastar-publication.sso.esa.int/ESATenderActions/details/188556")</f>
        <v>https://esastar-publication.sso.esa.int/ESATenderActions/details/188556</v>
      </c>
    </row>
    <row r="141" spans="1:30" hidden="1" x14ac:dyDescent="0.35">
      <c r="A141" t="s">
        <v>927</v>
      </c>
      <c r="B141" t="s">
        <v>928</v>
      </c>
      <c r="C141" t="s">
        <v>50</v>
      </c>
      <c r="D141" t="s">
        <v>929</v>
      </c>
      <c r="E141" t="s">
        <v>34</v>
      </c>
      <c r="F141" t="s">
        <v>35</v>
      </c>
      <c r="G141" s="1">
        <v>46164</v>
      </c>
      <c r="H141" t="s">
        <v>35</v>
      </c>
      <c r="I141" t="s">
        <v>35</v>
      </c>
      <c r="J141" t="s">
        <v>35</v>
      </c>
      <c r="K141" t="s">
        <v>35</v>
      </c>
      <c r="L141" s="1">
        <v>46164</v>
      </c>
      <c r="M141" t="s">
        <v>52</v>
      </c>
      <c r="N141" t="s">
        <v>37</v>
      </c>
      <c r="O141" t="s">
        <v>64</v>
      </c>
      <c r="P141" t="s">
        <v>35</v>
      </c>
      <c r="Q141" t="s">
        <v>40</v>
      </c>
      <c r="R141" t="s">
        <v>40</v>
      </c>
      <c r="S141" t="s">
        <v>930</v>
      </c>
      <c r="T141" t="s">
        <v>67</v>
      </c>
      <c r="U141" t="s">
        <v>175</v>
      </c>
      <c r="V141" t="s">
        <v>56</v>
      </c>
      <c r="W141" t="s">
        <v>931</v>
      </c>
      <c r="X141" t="s">
        <v>35</v>
      </c>
      <c r="Y141" t="s">
        <v>541</v>
      </c>
      <c r="Z141" t="s">
        <v>40</v>
      </c>
      <c r="AA141" t="s">
        <v>35</v>
      </c>
      <c r="AB141" t="s">
        <v>35</v>
      </c>
      <c r="AC141" t="s">
        <v>35</v>
      </c>
      <c r="AD141" t="str">
        <f>HYPERLINK("https://esastar-publication.sso.esa.int/ESATenderActions/details/187958", "https://esastar-publication.sso.esa.int/ESATenderActions/details/187958")</f>
        <v>https://esastar-publication.sso.esa.int/ESATenderActions/details/187958</v>
      </c>
    </row>
    <row r="142" spans="1:30" hidden="1" x14ac:dyDescent="0.35">
      <c r="A142" t="s">
        <v>932</v>
      </c>
      <c r="B142" t="s">
        <v>933</v>
      </c>
      <c r="C142" t="s">
        <v>50</v>
      </c>
      <c r="D142" t="s">
        <v>934</v>
      </c>
      <c r="E142" t="s">
        <v>34</v>
      </c>
      <c r="F142" t="s">
        <v>35</v>
      </c>
      <c r="G142" s="1">
        <v>46164</v>
      </c>
      <c r="H142" t="s">
        <v>35</v>
      </c>
      <c r="I142" t="s">
        <v>35</v>
      </c>
      <c r="J142" t="s">
        <v>35</v>
      </c>
      <c r="K142" t="s">
        <v>35</v>
      </c>
      <c r="L142" s="1">
        <v>46164</v>
      </c>
      <c r="M142" t="s">
        <v>52</v>
      </c>
      <c r="N142" t="s">
        <v>37</v>
      </c>
      <c r="O142" t="s">
        <v>38</v>
      </c>
      <c r="P142" t="s">
        <v>39</v>
      </c>
      <c r="Q142" t="s">
        <v>40</v>
      </c>
      <c r="R142" t="s">
        <v>40</v>
      </c>
      <c r="S142" t="s">
        <v>746</v>
      </c>
      <c r="T142" t="s">
        <v>67</v>
      </c>
      <c r="U142" t="s">
        <v>43</v>
      </c>
      <c r="V142" t="s">
        <v>80</v>
      </c>
      <c r="W142" t="s">
        <v>747</v>
      </c>
      <c r="X142" t="s">
        <v>35</v>
      </c>
      <c r="Y142" t="s">
        <v>45</v>
      </c>
      <c r="Z142" t="s">
        <v>40</v>
      </c>
      <c r="AA142" t="s">
        <v>35</v>
      </c>
      <c r="AB142" t="s">
        <v>935</v>
      </c>
      <c r="AC142" t="s">
        <v>901</v>
      </c>
      <c r="AD142" t="str">
        <f>HYPERLINK("https://esastar-publication.sso.esa.int/ESATenderActions/details/187956", "https://esastar-publication.sso.esa.int/ESATenderActions/details/187956")</f>
        <v>https://esastar-publication.sso.esa.int/ESATenderActions/details/187956</v>
      </c>
    </row>
    <row r="143" spans="1:30" ht="29" x14ac:dyDescent="0.35">
      <c r="A143" t="s">
        <v>936</v>
      </c>
      <c r="B143" t="s">
        <v>937</v>
      </c>
      <c r="C143" t="s">
        <v>32</v>
      </c>
      <c r="D143" t="s">
        <v>938</v>
      </c>
      <c r="E143" t="s">
        <v>34</v>
      </c>
      <c r="F143" t="s">
        <v>35</v>
      </c>
      <c r="G143" s="1">
        <v>46160</v>
      </c>
      <c r="H143" s="1">
        <v>46204</v>
      </c>
      <c r="I143" s="1">
        <v>46330</v>
      </c>
      <c r="J143" s="1">
        <v>46316</v>
      </c>
      <c r="K143" s="1">
        <v>46316</v>
      </c>
      <c r="L143" s="1">
        <v>46310</v>
      </c>
      <c r="M143" t="s">
        <v>36</v>
      </c>
      <c r="N143" t="s">
        <v>37</v>
      </c>
      <c r="O143" t="s">
        <v>64</v>
      </c>
      <c r="P143" t="s">
        <v>140</v>
      </c>
      <c r="Q143" t="s">
        <v>65</v>
      </c>
      <c r="R143" t="s">
        <v>40</v>
      </c>
      <c r="S143" t="s">
        <v>123</v>
      </c>
      <c r="T143" t="s">
        <v>219</v>
      </c>
      <c r="U143" t="s">
        <v>830</v>
      </c>
      <c r="V143" t="s">
        <v>35</v>
      </c>
      <c r="W143" t="s">
        <v>35</v>
      </c>
      <c r="X143" t="s">
        <v>134</v>
      </c>
      <c r="Y143" t="s">
        <v>939</v>
      </c>
      <c r="Z143" t="s">
        <v>40</v>
      </c>
      <c r="AA143" t="s">
        <v>35</v>
      </c>
      <c r="AB143" t="s">
        <v>940</v>
      </c>
      <c r="AC143" t="s">
        <v>941</v>
      </c>
      <c r="AD143" t="str">
        <f>HYPERLINK("https://esastar-publication.sso.esa.int/ESATenderActions/details/187385", "https://esastar-publication.sso.esa.int/ESATenderActions/details/187385")</f>
        <v>https://esastar-publication.sso.esa.int/ESATenderActions/details/187385</v>
      </c>
    </row>
    <row r="144" spans="1:30" ht="43.5" x14ac:dyDescent="0.35">
      <c r="A144" t="s">
        <v>942</v>
      </c>
      <c r="B144" t="s">
        <v>943</v>
      </c>
      <c r="C144" t="s">
        <v>32</v>
      </c>
      <c r="D144" t="s">
        <v>944</v>
      </c>
      <c r="E144" t="s">
        <v>34</v>
      </c>
      <c r="F144" t="s">
        <v>35</v>
      </c>
      <c r="G144" s="1">
        <v>46160</v>
      </c>
      <c r="H144" s="1">
        <v>46185</v>
      </c>
      <c r="I144" s="1">
        <v>46317</v>
      </c>
      <c r="J144" s="1">
        <v>46303</v>
      </c>
      <c r="K144" s="1">
        <v>46303</v>
      </c>
      <c r="L144" s="1">
        <v>46268</v>
      </c>
      <c r="M144" t="s">
        <v>36</v>
      </c>
      <c r="N144" t="s">
        <v>37</v>
      </c>
      <c r="O144" t="s">
        <v>64</v>
      </c>
      <c r="P144" t="s">
        <v>140</v>
      </c>
      <c r="Q144" t="s">
        <v>65</v>
      </c>
      <c r="R144" t="s">
        <v>40</v>
      </c>
      <c r="S144" t="s">
        <v>123</v>
      </c>
      <c r="T144" t="s">
        <v>219</v>
      </c>
      <c r="U144" t="s">
        <v>142</v>
      </c>
      <c r="V144" t="s">
        <v>35</v>
      </c>
      <c r="W144" t="s">
        <v>35</v>
      </c>
      <c r="X144" t="s">
        <v>403</v>
      </c>
      <c r="Y144" t="s">
        <v>301</v>
      </c>
      <c r="Z144" t="s">
        <v>40</v>
      </c>
      <c r="AA144" t="s">
        <v>35</v>
      </c>
      <c r="AB144" t="s">
        <v>945</v>
      </c>
      <c r="AC144" t="s">
        <v>946</v>
      </c>
      <c r="AD144" t="str">
        <f>HYPERLINK("https://esastar-publication.sso.esa.int/ESATenderActions/details/187384", "https://esastar-publication.sso.esa.int/ESATenderActions/details/187384")</f>
        <v>https://esastar-publication.sso.esa.int/ESATenderActions/details/187384</v>
      </c>
    </row>
    <row r="145" spans="1:30" hidden="1" x14ac:dyDescent="0.35">
      <c r="A145" t="s">
        <v>947</v>
      </c>
      <c r="B145" t="s">
        <v>948</v>
      </c>
      <c r="C145" t="s">
        <v>50</v>
      </c>
      <c r="D145" t="s">
        <v>949</v>
      </c>
      <c r="E145" t="s">
        <v>34</v>
      </c>
      <c r="F145" t="s">
        <v>35</v>
      </c>
      <c r="G145" s="1">
        <v>46160</v>
      </c>
      <c r="H145" t="s">
        <v>35</v>
      </c>
      <c r="I145" t="s">
        <v>35</v>
      </c>
      <c r="J145" t="s">
        <v>35</v>
      </c>
      <c r="K145" t="s">
        <v>35</v>
      </c>
      <c r="L145" s="1">
        <v>46160</v>
      </c>
      <c r="M145" t="s">
        <v>52</v>
      </c>
      <c r="N145" t="s">
        <v>37</v>
      </c>
      <c r="O145" t="s">
        <v>64</v>
      </c>
      <c r="P145" t="s">
        <v>140</v>
      </c>
      <c r="Q145" t="s">
        <v>40</v>
      </c>
      <c r="R145" t="s">
        <v>40</v>
      </c>
      <c r="S145" t="s">
        <v>950</v>
      </c>
      <c r="T145" t="s">
        <v>141</v>
      </c>
      <c r="U145" t="s">
        <v>569</v>
      </c>
      <c r="V145" t="s">
        <v>56</v>
      </c>
      <c r="W145" t="s">
        <v>570</v>
      </c>
      <c r="X145" t="s">
        <v>35</v>
      </c>
      <c r="Y145" t="s">
        <v>571</v>
      </c>
      <c r="Z145" t="s">
        <v>40</v>
      </c>
      <c r="AA145" t="s">
        <v>35</v>
      </c>
      <c r="AB145" t="s">
        <v>35</v>
      </c>
      <c r="AC145" t="s">
        <v>35</v>
      </c>
      <c r="AD145" t="str">
        <f>HYPERLINK("https://esastar-publication.sso.esa.int/ESATenderActions/details/187382", "https://esastar-publication.sso.esa.int/ESATenderActions/details/187382")</f>
        <v>https://esastar-publication.sso.esa.int/ESATenderActions/details/187382</v>
      </c>
    </row>
    <row r="146" spans="1:30" hidden="1" x14ac:dyDescent="0.35">
      <c r="A146" t="s">
        <v>951</v>
      </c>
      <c r="B146" t="s">
        <v>952</v>
      </c>
      <c r="C146" t="s">
        <v>50</v>
      </c>
      <c r="D146" t="s">
        <v>953</v>
      </c>
      <c r="E146" t="s">
        <v>34</v>
      </c>
      <c r="F146" t="s">
        <v>35</v>
      </c>
      <c r="G146" s="1">
        <v>46160</v>
      </c>
      <c r="H146" t="s">
        <v>35</v>
      </c>
      <c r="I146" t="s">
        <v>35</v>
      </c>
      <c r="J146" t="s">
        <v>35</v>
      </c>
      <c r="K146" t="s">
        <v>35</v>
      </c>
      <c r="L146" s="1">
        <v>46160</v>
      </c>
      <c r="M146" t="s">
        <v>52</v>
      </c>
      <c r="N146" t="s">
        <v>37</v>
      </c>
      <c r="O146" t="s">
        <v>64</v>
      </c>
      <c r="P146" t="s">
        <v>140</v>
      </c>
      <c r="Q146" t="s">
        <v>40</v>
      </c>
      <c r="R146" t="s">
        <v>40</v>
      </c>
      <c r="S146" t="s">
        <v>133</v>
      </c>
      <c r="T146" t="s">
        <v>67</v>
      </c>
      <c r="U146" t="s">
        <v>569</v>
      </c>
      <c r="V146" t="s">
        <v>56</v>
      </c>
      <c r="W146" t="s">
        <v>954</v>
      </c>
      <c r="X146" t="s">
        <v>35</v>
      </c>
      <c r="Y146" t="s">
        <v>955</v>
      </c>
      <c r="Z146" t="s">
        <v>40</v>
      </c>
      <c r="AA146" t="s">
        <v>35</v>
      </c>
      <c r="AB146" t="s">
        <v>777</v>
      </c>
      <c r="AC146" t="s">
        <v>35</v>
      </c>
      <c r="AD146" t="str">
        <f>HYPERLINK("https://esastar-publication.sso.esa.int/ESATenderActions/details/187381", "https://esastar-publication.sso.esa.int/ESATenderActions/details/187381")</f>
        <v>https://esastar-publication.sso.esa.int/ESATenderActions/details/187381</v>
      </c>
    </row>
    <row r="147" spans="1:30" hidden="1" x14ac:dyDescent="0.35">
      <c r="A147" t="s">
        <v>956</v>
      </c>
      <c r="B147" t="s">
        <v>957</v>
      </c>
      <c r="C147" t="s">
        <v>50</v>
      </c>
      <c r="D147" t="s">
        <v>958</v>
      </c>
      <c r="E147" t="s">
        <v>34</v>
      </c>
      <c r="F147" t="s">
        <v>35</v>
      </c>
      <c r="G147" s="1">
        <v>46160</v>
      </c>
      <c r="H147" t="s">
        <v>35</v>
      </c>
      <c r="I147" t="s">
        <v>35</v>
      </c>
      <c r="J147" t="s">
        <v>35</v>
      </c>
      <c r="K147" t="s">
        <v>35</v>
      </c>
      <c r="L147" s="1">
        <v>46303</v>
      </c>
      <c r="M147" t="s">
        <v>172</v>
      </c>
      <c r="N147" t="s">
        <v>37</v>
      </c>
      <c r="O147" t="s">
        <v>38</v>
      </c>
      <c r="P147" t="s">
        <v>140</v>
      </c>
      <c r="Q147" t="s">
        <v>65</v>
      </c>
      <c r="R147" t="s">
        <v>40</v>
      </c>
      <c r="S147" t="s">
        <v>123</v>
      </c>
      <c r="T147" t="s">
        <v>67</v>
      </c>
      <c r="U147" t="s">
        <v>569</v>
      </c>
      <c r="V147" t="s">
        <v>56</v>
      </c>
      <c r="W147" t="s">
        <v>570</v>
      </c>
      <c r="X147" t="s">
        <v>35</v>
      </c>
      <c r="Y147" t="s">
        <v>959</v>
      </c>
      <c r="Z147" t="s">
        <v>40</v>
      </c>
      <c r="AA147" t="s">
        <v>35</v>
      </c>
      <c r="AB147" t="s">
        <v>35</v>
      </c>
      <c r="AC147" t="s">
        <v>35</v>
      </c>
      <c r="AD147" t="str">
        <f>HYPERLINK("https://esastar-publication.sso.esa.int/ESATenderActions/details/187380", "https://esastar-publication.sso.esa.int/ESATenderActions/details/187380")</f>
        <v>https://esastar-publication.sso.esa.int/ESATenderActions/details/187380</v>
      </c>
    </row>
    <row r="148" spans="1:30" hidden="1" x14ac:dyDescent="0.35">
      <c r="A148" t="s">
        <v>960</v>
      </c>
      <c r="B148" t="s">
        <v>961</v>
      </c>
      <c r="C148" t="s">
        <v>50</v>
      </c>
      <c r="D148" t="s">
        <v>962</v>
      </c>
      <c r="E148" t="s">
        <v>34</v>
      </c>
      <c r="F148" t="s">
        <v>35</v>
      </c>
      <c r="G148" s="1">
        <v>46160</v>
      </c>
      <c r="H148" t="s">
        <v>35</v>
      </c>
      <c r="I148" t="s">
        <v>35</v>
      </c>
      <c r="J148" t="s">
        <v>35</v>
      </c>
      <c r="K148" t="s">
        <v>35</v>
      </c>
      <c r="L148" s="1">
        <v>46160</v>
      </c>
      <c r="M148" t="s">
        <v>52</v>
      </c>
      <c r="N148" t="s">
        <v>37</v>
      </c>
      <c r="O148" t="s">
        <v>38</v>
      </c>
      <c r="P148" t="s">
        <v>140</v>
      </c>
      <c r="Q148" t="s">
        <v>40</v>
      </c>
      <c r="R148" t="s">
        <v>40</v>
      </c>
      <c r="S148" t="s">
        <v>123</v>
      </c>
      <c r="T148" t="s">
        <v>67</v>
      </c>
      <c r="U148" t="s">
        <v>569</v>
      </c>
      <c r="V148" t="s">
        <v>56</v>
      </c>
      <c r="W148" t="s">
        <v>799</v>
      </c>
      <c r="X148" t="s">
        <v>35</v>
      </c>
      <c r="Y148" t="s">
        <v>963</v>
      </c>
      <c r="Z148" t="s">
        <v>40</v>
      </c>
      <c r="AA148" t="s">
        <v>35</v>
      </c>
      <c r="AB148" t="s">
        <v>35</v>
      </c>
      <c r="AC148" t="s">
        <v>35</v>
      </c>
      <c r="AD148" t="str">
        <f>HYPERLINK("https://esastar-publication.sso.esa.int/ESATenderActions/details/187378", "https://esastar-publication.sso.esa.int/ESATenderActions/details/187378")</f>
        <v>https://esastar-publication.sso.esa.int/ESATenderActions/details/187378</v>
      </c>
    </row>
    <row r="149" spans="1:30" hidden="1" x14ac:dyDescent="0.35">
      <c r="A149" t="s">
        <v>964</v>
      </c>
      <c r="B149" t="s">
        <v>965</v>
      </c>
      <c r="C149" t="s">
        <v>50</v>
      </c>
      <c r="D149" t="s">
        <v>966</v>
      </c>
      <c r="E149" t="s">
        <v>34</v>
      </c>
      <c r="F149" t="s">
        <v>35</v>
      </c>
      <c r="G149" s="1">
        <v>46160</v>
      </c>
      <c r="H149" t="s">
        <v>35</v>
      </c>
      <c r="I149" t="s">
        <v>35</v>
      </c>
      <c r="J149" t="s">
        <v>35</v>
      </c>
      <c r="K149" t="s">
        <v>35</v>
      </c>
      <c r="L149" s="1">
        <v>46304</v>
      </c>
      <c r="M149" t="s">
        <v>75</v>
      </c>
      <c r="N149" t="s">
        <v>37</v>
      </c>
      <c r="O149" t="s">
        <v>38</v>
      </c>
      <c r="P149" t="s">
        <v>35</v>
      </c>
      <c r="Q149" t="s">
        <v>65</v>
      </c>
      <c r="R149" t="s">
        <v>40</v>
      </c>
      <c r="S149" t="s">
        <v>123</v>
      </c>
      <c r="T149" t="s">
        <v>67</v>
      </c>
      <c r="U149" t="s">
        <v>569</v>
      </c>
      <c r="V149" t="s">
        <v>35</v>
      </c>
      <c r="W149" t="s">
        <v>967</v>
      </c>
      <c r="X149" t="s">
        <v>35</v>
      </c>
      <c r="Y149" t="s">
        <v>968</v>
      </c>
      <c r="Z149" t="s">
        <v>40</v>
      </c>
      <c r="AA149" t="s">
        <v>35</v>
      </c>
      <c r="AB149" t="s">
        <v>35</v>
      </c>
      <c r="AC149" t="s">
        <v>35</v>
      </c>
      <c r="AD149" t="str">
        <f>HYPERLINK("https://esastar-publication.sso.esa.int/ESATenderActions/details/187377", "https://esastar-publication.sso.esa.int/ESATenderActions/details/187377")</f>
        <v>https://esastar-publication.sso.esa.int/ESATenderActions/details/187377</v>
      </c>
    </row>
    <row r="150" spans="1:30" hidden="1" x14ac:dyDescent="0.35">
      <c r="A150" t="s">
        <v>969</v>
      </c>
      <c r="B150" t="s">
        <v>970</v>
      </c>
      <c r="C150" t="s">
        <v>50</v>
      </c>
      <c r="D150" t="s">
        <v>971</v>
      </c>
      <c r="E150" t="s">
        <v>34</v>
      </c>
      <c r="F150" t="s">
        <v>35</v>
      </c>
      <c r="G150" s="1">
        <v>46160</v>
      </c>
      <c r="H150" t="s">
        <v>35</v>
      </c>
      <c r="I150" t="s">
        <v>35</v>
      </c>
      <c r="J150" t="s">
        <v>35</v>
      </c>
      <c r="K150" t="s">
        <v>35</v>
      </c>
      <c r="L150" s="1">
        <v>46308</v>
      </c>
      <c r="M150" t="s">
        <v>75</v>
      </c>
      <c r="N150" t="s">
        <v>37</v>
      </c>
      <c r="O150" t="s">
        <v>64</v>
      </c>
      <c r="P150" t="s">
        <v>35</v>
      </c>
      <c r="Q150" t="s">
        <v>65</v>
      </c>
      <c r="R150" t="s">
        <v>40</v>
      </c>
      <c r="S150" t="s">
        <v>133</v>
      </c>
      <c r="T150" t="s">
        <v>141</v>
      </c>
      <c r="U150" t="s">
        <v>569</v>
      </c>
      <c r="V150" t="s">
        <v>35</v>
      </c>
      <c r="W150" t="s">
        <v>954</v>
      </c>
      <c r="X150" t="s">
        <v>35</v>
      </c>
      <c r="Y150" t="s">
        <v>968</v>
      </c>
      <c r="Z150" t="s">
        <v>40</v>
      </c>
      <c r="AA150" t="s">
        <v>35</v>
      </c>
      <c r="AB150" t="s">
        <v>35</v>
      </c>
      <c r="AC150" t="s">
        <v>35</v>
      </c>
      <c r="AD150" t="str">
        <f>HYPERLINK("https://esastar-publication.sso.esa.int/ESATenderActions/details/187376", "https://esastar-publication.sso.esa.int/ESATenderActions/details/187376")</f>
        <v>https://esastar-publication.sso.esa.int/ESATenderActions/details/187376</v>
      </c>
    </row>
    <row r="151" spans="1:30" hidden="1" x14ac:dyDescent="0.35">
      <c r="A151" t="s">
        <v>972</v>
      </c>
      <c r="B151" t="s">
        <v>973</v>
      </c>
      <c r="C151" t="s">
        <v>50</v>
      </c>
      <c r="D151" t="s">
        <v>758</v>
      </c>
      <c r="E151" t="s">
        <v>34</v>
      </c>
      <c r="F151" t="s">
        <v>35</v>
      </c>
      <c r="G151" s="1">
        <v>46160</v>
      </c>
      <c r="H151" t="s">
        <v>35</v>
      </c>
      <c r="I151" t="s">
        <v>35</v>
      </c>
      <c r="J151" t="s">
        <v>35</v>
      </c>
      <c r="K151" t="s">
        <v>35</v>
      </c>
      <c r="L151" s="1">
        <v>46190</v>
      </c>
      <c r="M151" t="s">
        <v>172</v>
      </c>
      <c r="N151" t="s">
        <v>37</v>
      </c>
      <c r="O151" t="s">
        <v>38</v>
      </c>
      <c r="P151" t="s">
        <v>39</v>
      </c>
      <c r="Q151" t="s">
        <v>40</v>
      </c>
      <c r="R151" t="s">
        <v>40</v>
      </c>
      <c r="S151" t="s">
        <v>657</v>
      </c>
      <c r="T151" t="s">
        <v>219</v>
      </c>
      <c r="U151" t="s">
        <v>43</v>
      </c>
      <c r="V151" t="s">
        <v>80</v>
      </c>
      <c r="W151" t="s">
        <v>974</v>
      </c>
      <c r="X151" t="s">
        <v>35</v>
      </c>
      <c r="Y151" t="s">
        <v>45</v>
      </c>
      <c r="Z151" t="s">
        <v>40</v>
      </c>
      <c r="AA151" t="s">
        <v>35</v>
      </c>
      <c r="AB151" t="s">
        <v>658</v>
      </c>
      <c r="AC151" t="s">
        <v>760</v>
      </c>
      <c r="AD151" t="str">
        <f>HYPERLINK("https://esastar-publication.sso.esa.int/ESATenderActions/details/187375", "https://esastar-publication.sso.esa.int/ESATenderActions/details/187375")</f>
        <v>https://esastar-publication.sso.esa.int/ESATenderActions/details/187375</v>
      </c>
    </row>
    <row r="152" spans="1:30" hidden="1" x14ac:dyDescent="0.35">
      <c r="A152" t="s">
        <v>975</v>
      </c>
      <c r="B152" t="s">
        <v>976</v>
      </c>
      <c r="C152" t="s">
        <v>50</v>
      </c>
      <c r="D152" t="s">
        <v>977</v>
      </c>
      <c r="E152" t="s">
        <v>34</v>
      </c>
      <c r="F152" t="s">
        <v>35</v>
      </c>
      <c r="G152" s="1">
        <v>46160</v>
      </c>
      <c r="H152" t="s">
        <v>35</v>
      </c>
      <c r="I152" t="s">
        <v>35</v>
      </c>
      <c r="J152" t="s">
        <v>35</v>
      </c>
      <c r="K152" t="s">
        <v>35</v>
      </c>
      <c r="L152" s="1">
        <v>46309</v>
      </c>
      <c r="M152" t="s">
        <v>63</v>
      </c>
      <c r="N152" t="s">
        <v>37</v>
      </c>
      <c r="O152" t="s">
        <v>64</v>
      </c>
      <c r="P152" t="s">
        <v>39</v>
      </c>
      <c r="Q152" t="s">
        <v>65</v>
      </c>
      <c r="R152" t="s">
        <v>40</v>
      </c>
      <c r="S152" t="s">
        <v>95</v>
      </c>
      <c r="T152" t="s">
        <v>67</v>
      </c>
      <c r="U152" t="s">
        <v>43</v>
      </c>
      <c r="V152" t="s">
        <v>80</v>
      </c>
      <c r="W152" t="s">
        <v>978</v>
      </c>
      <c r="X152" t="s">
        <v>35</v>
      </c>
      <c r="Y152" t="s">
        <v>45</v>
      </c>
      <c r="Z152" t="s">
        <v>40</v>
      </c>
      <c r="AA152" t="s">
        <v>35</v>
      </c>
      <c r="AB152" t="s">
        <v>826</v>
      </c>
      <c r="AC152" t="s">
        <v>979</v>
      </c>
      <c r="AD152" t="str">
        <f>HYPERLINK("https://esastar-publication.sso.esa.int/ESATenderActions/details/187374", "https://esastar-publication.sso.esa.int/ESATenderActions/details/187374")</f>
        <v>https://esastar-publication.sso.esa.int/ESATenderActions/details/187374</v>
      </c>
    </row>
    <row r="153" spans="1:30" x14ac:dyDescent="0.35">
      <c r="A153" t="s">
        <v>980</v>
      </c>
      <c r="B153" t="s">
        <v>981</v>
      </c>
      <c r="C153" t="s">
        <v>32</v>
      </c>
      <c r="D153" t="s">
        <v>982</v>
      </c>
      <c r="E153" t="s">
        <v>34</v>
      </c>
      <c r="F153" t="s">
        <v>35</v>
      </c>
      <c r="G153" s="1">
        <v>46160</v>
      </c>
      <c r="H153" s="1">
        <v>46224</v>
      </c>
      <c r="I153" s="1">
        <v>46325</v>
      </c>
      <c r="J153" s="1">
        <v>46311</v>
      </c>
      <c r="K153" s="1">
        <v>46311</v>
      </c>
      <c r="L153" s="1">
        <v>46314</v>
      </c>
      <c r="M153" t="s">
        <v>36</v>
      </c>
      <c r="N153" t="s">
        <v>37</v>
      </c>
      <c r="O153" t="s">
        <v>64</v>
      </c>
      <c r="P153" t="s">
        <v>77</v>
      </c>
      <c r="Q153" t="s">
        <v>40</v>
      </c>
      <c r="R153" t="s">
        <v>40</v>
      </c>
      <c r="S153" t="s">
        <v>425</v>
      </c>
      <c r="T153" t="s">
        <v>67</v>
      </c>
      <c r="U153" t="s">
        <v>426</v>
      </c>
      <c r="V153" t="s">
        <v>35</v>
      </c>
      <c r="W153" t="s">
        <v>35</v>
      </c>
      <c r="X153" t="s">
        <v>983</v>
      </c>
      <c r="Y153" t="s">
        <v>70</v>
      </c>
      <c r="Z153" t="s">
        <v>40</v>
      </c>
      <c r="AA153" t="s">
        <v>35</v>
      </c>
      <c r="AB153" t="s">
        <v>109</v>
      </c>
      <c r="AC153" t="s">
        <v>35</v>
      </c>
      <c r="AD153" t="str">
        <f>HYPERLINK("https://esastar-publication.sso.esa.int/ESATenderActions/details/187367", "https://esastar-publication.sso.esa.int/ESATenderActions/details/187367")</f>
        <v>https://esastar-publication.sso.esa.int/ESATenderActions/details/187367</v>
      </c>
    </row>
    <row r="154" spans="1:30" ht="72.5" x14ac:dyDescent="0.35">
      <c r="A154" t="s">
        <v>984</v>
      </c>
      <c r="B154" t="s">
        <v>985</v>
      </c>
      <c r="C154" t="s">
        <v>32</v>
      </c>
      <c r="D154" t="s">
        <v>986</v>
      </c>
      <c r="E154" t="s">
        <v>34</v>
      </c>
      <c r="F154" t="s">
        <v>35</v>
      </c>
      <c r="G154" s="1">
        <v>46160</v>
      </c>
      <c r="H154" s="1">
        <v>46169</v>
      </c>
      <c r="I154" s="1">
        <v>46351</v>
      </c>
      <c r="J154" s="1">
        <v>46341</v>
      </c>
      <c r="K154" s="1">
        <v>46341</v>
      </c>
      <c r="L154" s="1">
        <v>46308</v>
      </c>
      <c r="M154" t="s">
        <v>319</v>
      </c>
      <c r="N154" t="s">
        <v>37</v>
      </c>
      <c r="O154" t="s">
        <v>64</v>
      </c>
      <c r="P154" t="s">
        <v>35</v>
      </c>
      <c r="Q154" t="s">
        <v>65</v>
      </c>
      <c r="R154" t="s">
        <v>40</v>
      </c>
      <c r="S154" t="s">
        <v>843</v>
      </c>
      <c r="T154" t="s">
        <v>67</v>
      </c>
      <c r="U154" t="s">
        <v>987</v>
      </c>
      <c r="V154" t="s">
        <v>35</v>
      </c>
      <c r="W154" t="s">
        <v>35</v>
      </c>
      <c r="X154" t="s">
        <v>919</v>
      </c>
      <c r="Y154" t="s">
        <v>988</v>
      </c>
      <c r="Z154" t="s">
        <v>40</v>
      </c>
      <c r="AA154" t="s">
        <v>35</v>
      </c>
      <c r="AB154" t="s">
        <v>989</v>
      </c>
      <c r="AC154" t="s">
        <v>990</v>
      </c>
      <c r="AD154" t="str">
        <f>HYPERLINK("https://esastar-publication.sso.esa.int/ESATenderActions/details/187358", "https://esastar-publication.sso.esa.int/ESATenderActions/details/187358")</f>
        <v>https://esastar-publication.sso.esa.int/ESATenderActions/details/187358</v>
      </c>
    </row>
    <row r="155" spans="1:30" hidden="1" x14ac:dyDescent="0.35">
      <c r="A155" t="s">
        <v>991</v>
      </c>
      <c r="B155" t="s">
        <v>992</v>
      </c>
      <c r="C155" t="s">
        <v>50</v>
      </c>
      <c r="D155" t="s">
        <v>993</v>
      </c>
      <c r="E155" t="s">
        <v>34</v>
      </c>
      <c r="F155" t="s">
        <v>35</v>
      </c>
      <c r="G155" s="1">
        <v>46160</v>
      </c>
      <c r="H155" t="s">
        <v>35</v>
      </c>
      <c r="I155" t="s">
        <v>35</v>
      </c>
      <c r="J155" t="s">
        <v>35</v>
      </c>
      <c r="K155" t="s">
        <v>35</v>
      </c>
      <c r="L155" s="1">
        <v>46177</v>
      </c>
      <c r="M155" t="s">
        <v>172</v>
      </c>
      <c r="N155" t="s">
        <v>37</v>
      </c>
      <c r="O155" t="s">
        <v>64</v>
      </c>
      <c r="P155" t="s">
        <v>140</v>
      </c>
      <c r="Q155" t="s">
        <v>40</v>
      </c>
      <c r="R155" t="s">
        <v>40</v>
      </c>
      <c r="S155" t="s">
        <v>734</v>
      </c>
      <c r="T155" t="s">
        <v>67</v>
      </c>
      <c r="U155" t="s">
        <v>830</v>
      </c>
      <c r="V155" t="s">
        <v>56</v>
      </c>
      <c r="W155" t="s">
        <v>994</v>
      </c>
      <c r="X155" t="s">
        <v>35</v>
      </c>
      <c r="Y155" t="s">
        <v>832</v>
      </c>
      <c r="Z155" t="s">
        <v>40</v>
      </c>
      <c r="AA155" t="s">
        <v>35</v>
      </c>
      <c r="AB155" t="s">
        <v>815</v>
      </c>
      <c r="AC155" t="s">
        <v>995</v>
      </c>
      <c r="AD155" t="str">
        <f>HYPERLINK("https://esastar-publication.sso.esa.int/ESATenderActions/details/187354", "https://esastar-publication.sso.esa.int/ESATenderActions/details/187354")</f>
        <v>https://esastar-publication.sso.esa.int/ESATenderActions/details/187354</v>
      </c>
    </row>
    <row r="156" spans="1:30" x14ac:dyDescent="0.35">
      <c r="A156" t="s">
        <v>996</v>
      </c>
      <c r="B156" t="s">
        <v>997</v>
      </c>
      <c r="C156" t="s">
        <v>32</v>
      </c>
      <c r="D156" t="s">
        <v>998</v>
      </c>
      <c r="E156" t="s">
        <v>34</v>
      </c>
      <c r="F156" t="s">
        <v>35</v>
      </c>
      <c r="G156" s="1">
        <v>46160</v>
      </c>
      <c r="H156" s="1">
        <v>46288</v>
      </c>
      <c r="I156" s="1">
        <v>46346</v>
      </c>
      <c r="J156" s="1">
        <v>46332</v>
      </c>
      <c r="K156" s="1">
        <v>46332</v>
      </c>
      <c r="L156" s="1">
        <v>46288</v>
      </c>
      <c r="M156" t="s">
        <v>122</v>
      </c>
      <c r="N156" t="s">
        <v>37</v>
      </c>
      <c r="O156" t="s">
        <v>64</v>
      </c>
      <c r="P156" t="s">
        <v>35</v>
      </c>
      <c r="Q156" t="s">
        <v>65</v>
      </c>
      <c r="R156" t="s">
        <v>40</v>
      </c>
      <c r="S156" t="s">
        <v>734</v>
      </c>
      <c r="T156" t="s">
        <v>67</v>
      </c>
      <c r="U156" t="s">
        <v>830</v>
      </c>
      <c r="V156" t="s">
        <v>35</v>
      </c>
      <c r="W156" t="s">
        <v>35</v>
      </c>
      <c r="X156" t="s">
        <v>305</v>
      </c>
      <c r="Y156" t="s">
        <v>999</v>
      </c>
      <c r="Z156" t="s">
        <v>40</v>
      </c>
      <c r="AA156" t="s">
        <v>35</v>
      </c>
      <c r="AB156" t="s">
        <v>1000</v>
      </c>
      <c r="AC156" t="s">
        <v>861</v>
      </c>
      <c r="AD156" t="str">
        <f>HYPERLINK("https://esastar-publication.sso.esa.int/ESATenderActions/details/187350", "https://esastar-publication.sso.esa.int/ESATenderActions/details/187350")</f>
        <v>https://esastar-publication.sso.esa.int/ESATenderActions/details/187350</v>
      </c>
    </row>
    <row r="157" spans="1:30" x14ac:dyDescent="0.35">
      <c r="A157" t="s">
        <v>1001</v>
      </c>
      <c r="B157" t="s">
        <v>1002</v>
      </c>
      <c r="C157" t="s">
        <v>32</v>
      </c>
      <c r="D157" t="s">
        <v>1003</v>
      </c>
      <c r="E157" t="s">
        <v>102</v>
      </c>
      <c r="F157" t="s">
        <v>352</v>
      </c>
      <c r="G157" s="1">
        <v>46160</v>
      </c>
      <c r="H157" s="1">
        <v>46161</v>
      </c>
      <c r="I157" s="1">
        <v>47483</v>
      </c>
      <c r="J157" s="1">
        <v>47423</v>
      </c>
      <c r="K157" s="1">
        <v>47423</v>
      </c>
      <c r="L157" s="1">
        <v>46314</v>
      </c>
      <c r="M157" t="s">
        <v>172</v>
      </c>
      <c r="N157" t="s">
        <v>37</v>
      </c>
      <c r="O157" t="s">
        <v>199</v>
      </c>
      <c r="P157" t="s">
        <v>35</v>
      </c>
      <c r="Q157" t="s">
        <v>40</v>
      </c>
      <c r="R157" t="s">
        <v>40</v>
      </c>
      <c r="S157" t="s">
        <v>378</v>
      </c>
      <c r="T157" t="s">
        <v>67</v>
      </c>
      <c r="U157" t="s">
        <v>1004</v>
      </c>
      <c r="V157" t="s">
        <v>35</v>
      </c>
      <c r="W157" t="s">
        <v>35</v>
      </c>
      <c r="X157" t="s">
        <v>388</v>
      </c>
      <c r="Y157" t="s">
        <v>1005</v>
      </c>
      <c r="Z157" t="s">
        <v>40</v>
      </c>
      <c r="AA157" t="s">
        <v>35</v>
      </c>
      <c r="AB157" t="s">
        <v>109</v>
      </c>
      <c r="AC157" t="s">
        <v>35</v>
      </c>
      <c r="AD157" t="str">
        <f>HYPERLINK("https://esastar-publication.sso.esa.int/ESATenderActions/details/187346", "https://esastar-publication.sso.esa.int/ESATenderActions/details/187346")</f>
        <v>https://esastar-publication.sso.esa.int/ESATenderActions/details/187346</v>
      </c>
    </row>
    <row r="158" spans="1:30" hidden="1" x14ac:dyDescent="0.35">
      <c r="A158" t="s">
        <v>1006</v>
      </c>
      <c r="B158" t="s">
        <v>1007</v>
      </c>
      <c r="C158" t="s">
        <v>50</v>
      </c>
      <c r="D158" t="s">
        <v>1008</v>
      </c>
      <c r="E158" t="s">
        <v>34</v>
      </c>
      <c r="F158" t="s">
        <v>35</v>
      </c>
      <c r="G158" s="1">
        <v>46160</v>
      </c>
      <c r="H158" t="s">
        <v>35</v>
      </c>
      <c r="I158" t="s">
        <v>35</v>
      </c>
      <c r="J158" t="s">
        <v>35</v>
      </c>
      <c r="K158" t="s">
        <v>35</v>
      </c>
      <c r="L158" s="1">
        <v>46160</v>
      </c>
      <c r="M158" t="s">
        <v>52</v>
      </c>
      <c r="N158" t="s">
        <v>37</v>
      </c>
      <c r="O158" t="s">
        <v>64</v>
      </c>
      <c r="P158" t="s">
        <v>39</v>
      </c>
      <c r="Q158" t="s">
        <v>40</v>
      </c>
      <c r="R158" t="s">
        <v>40</v>
      </c>
      <c r="S158" t="s">
        <v>746</v>
      </c>
      <c r="T158" t="s">
        <v>67</v>
      </c>
      <c r="U158" t="s">
        <v>43</v>
      </c>
      <c r="V158" t="s">
        <v>80</v>
      </c>
      <c r="W158" t="s">
        <v>747</v>
      </c>
      <c r="X158" t="s">
        <v>35</v>
      </c>
      <c r="Y158" t="s">
        <v>45</v>
      </c>
      <c r="Z158" t="s">
        <v>40</v>
      </c>
      <c r="AA158" t="s">
        <v>35</v>
      </c>
      <c r="AB158" t="s">
        <v>935</v>
      </c>
      <c r="AC158" t="s">
        <v>901</v>
      </c>
      <c r="AD158" t="str">
        <f>HYPERLINK("https://esastar-publication.sso.esa.int/ESATenderActions/details/187342", "https://esastar-publication.sso.esa.int/ESATenderActions/details/187342")</f>
        <v>https://esastar-publication.sso.esa.int/ESATenderActions/details/187342</v>
      </c>
    </row>
    <row r="159" spans="1:30" x14ac:dyDescent="0.35">
      <c r="A159" t="s">
        <v>1009</v>
      </c>
      <c r="B159" t="s">
        <v>1010</v>
      </c>
      <c r="C159" t="s">
        <v>32</v>
      </c>
      <c r="D159" t="s">
        <v>1011</v>
      </c>
      <c r="E159" t="s">
        <v>34</v>
      </c>
      <c r="F159" t="s">
        <v>35</v>
      </c>
      <c r="G159" s="1">
        <v>46160</v>
      </c>
      <c r="H159" s="1">
        <v>46288</v>
      </c>
      <c r="I159" s="1">
        <v>46331</v>
      </c>
      <c r="J159" s="1">
        <v>46317</v>
      </c>
      <c r="K159" s="1">
        <v>46317</v>
      </c>
      <c r="L159" s="1">
        <v>46309</v>
      </c>
      <c r="M159" t="s">
        <v>36</v>
      </c>
      <c r="N159" t="s">
        <v>37</v>
      </c>
      <c r="O159" t="s">
        <v>64</v>
      </c>
      <c r="P159" t="s">
        <v>77</v>
      </c>
      <c r="Q159" t="s">
        <v>40</v>
      </c>
      <c r="R159" t="s">
        <v>40</v>
      </c>
      <c r="S159" t="s">
        <v>1012</v>
      </c>
      <c r="T159" t="s">
        <v>67</v>
      </c>
      <c r="U159" t="s">
        <v>175</v>
      </c>
      <c r="V159" t="s">
        <v>35</v>
      </c>
      <c r="W159" t="s">
        <v>35</v>
      </c>
      <c r="X159" t="s">
        <v>690</v>
      </c>
      <c r="Y159" t="s">
        <v>691</v>
      </c>
      <c r="Z159" t="s">
        <v>40</v>
      </c>
      <c r="AA159" t="s">
        <v>35</v>
      </c>
      <c r="AB159" t="s">
        <v>1013</v>
      </c>
      <c r="AC159" t="s">
        <v>35</v>
      </c>
      <c r="AD159" t="str">
        <f>HYPERLINK("https://esastar-publication.sso.esa.int/ESATenderActions/details/187336", "https://esastar-publication.sso.esa.int/ESATenderActions/details/187336")</f>
        <v>https://esastar-publication.sso.esa.int/ESATenderActions/details/187336</v>
      </c>
    </row>
    <row r="160" spans="1:30" ht="43.5" x14ac:dyDescent="0.35">
      <c r="A160" t="s">
        <v>1014</v>
      </c>
      <c r="B160" t="s">
        <v>1015</v>
      </c>
      <c r="C160" t="s">
        <v>32</v>
      </c>
      <c r="D160" t="s">
        <v>1016</v>
      </c>
      <c r="E160" t="s">
        <v>34</v>
      </c>
      <c r="F160" t="s">
        <v>35</v>
      </c>
      <c r="G160" s="1">
        <v>46160</v>
      </c>
      <c r="H160" s="1">
        <v>46289</v>
      </c>
      <c r="I160" s="1">
        <v>46332</v>
      </c>
      <c r="J160" s="1">
        <v>46325</v>
      </c>
      <c r="K160" s="1">
        <v>46325</v>
      </c>
      <c r="L160" s="1">
        <v>46289</v>
      </c>
      <c r="M160" t="s">
        <v>122</v>
      </c>
      <c r="N160" t="s">
        <v>37</v>
      </c>
      <c r="O160" t="s">
        <v>38</v>
      </c>
      <c r="P160" t="s">
        <v>39</v>
      </c>
      <c r="Q160" t="s">
        <v>65</v>
      </c>
      <c r="R160" t="s">
        <v>40</v>
      </c>
      <c r="S160" t="s">
        <v>905</v>
      </c>
      <c r="T160" t="s">
        <v>67</v>
      </c>
      <c r="U160" t="s">
        <v>43</v>
      </c>
      <c r="V160" t="s">
        <v>35</v>
      </c>
      <c r="W160" t="s">
        <v>35</v>
      </c>
      <c r="X160" t="s">
        <v>44</v>
      </c>
      <c r="Y160" t="s">
        <v>397</v>
      </c>
      <c r="Z160" t="s">
        <v>40</v>
      </c>
      <c r="AA160" t="s">
        <v>35</v>
      </c>
      <c r="AB160" t="s">
        <v>1017</v>
      </c>
      <c r="AC160" t="s">
        <v>1018</v>
      </c>
      <c r="AD160" t="str">
        <f>HYPERLINK("https://esastar-publication.sso.esa.int/ESATenderActions/details/187331", "https://esastar-publication.sso.esa.int/ESATenderActions/details/187331")</f>
        <v>https://esastar-publication.sso.esa.int/ESATenderActions/details/187331</v>
      </c>
    </row>
    <row r="161" spans="1:30" x14ac:dyDescent="0.35">
      <c r="A161" t="s">
        <v>1019</v>
      </c>
      <c r="B161" t="s">
        <v>1020</v>
      </c>
      <c r="C161" t="s">
        <v>32</v>
      </c>
      <c r="D161" t="s">
        <v>1021</v>
      </c>
      <c r="E161" t="s">
        <v>34</v>
      </c>
      <c r="F161" t="s">
        <v>35</v>
      </c>
      <c r="G161" s="1">
        <v>46160</v>
      </c>
      <c r="H161" s="1">
        <v>46267</v>
      </c>
      <c r="I161" s="1">
        <v>46317</v>
      </c>
      <c r="J161" s="1">
        <v>46310</v>
      </c>
      <c r="K161" s="1">
        <v>46310</v>
      </c>
      <c r="L161" s="1">
        <v>46310</v>
      </c>
      <c r="M161" t="s">
        <v>36</v>
      </c>
      <c r="N161" t="s">
        <v>53</v>
      </c>
      <c r="O161" t="s">
        <v>38</v>
      </c>
      <c r="P161" t="s">
        <v>54</v>
      </c>
      <c r="Q161" t="s">
        <v>65</v>
      </c>
      <c r="R161" t="s">
        <v>40</v>
      </c>
      <c r="S161" t="s">
        <v>1022</v>
      </c>
      <c r="T161" t="s">
        <v>67</v>
      </c>
      <c r="U161" t="s">
        <v>43</v>
      </c>
      <c r="V161" t="s">
        <v>35</v>
      </c>
      <c r="W161" t="s">
        <v>35</v>
      </c>
      <c r="X161" t="s">
        <v>606</v>
      </c>
      <c r="Y161" t="s">
        <v>45</v>
      </c>
      <c r="Z161" t="s">
        <v>40</v>
      </c>
      <c r="AA161" t="s">
        <v>35</v>
      </c>
      <c r="AB161" t="s">
        <v>1013</v>
      </c>
      <c r="AC161" t="s">
        <v>1023</v>
      </c>
      <c r="AD161" t="str">
        <f>HYPERLINK("https://esastar-publication.sso.esa.int/ESATenderActions/details/187329", "https://esastar-publication.sso.esa.int/ESATenderActions/details/187329")</f>
        <v>https://esastar-publication.sso.esa.int/ESATenderActions/details/187329</v>
      </c>
    </row>
    <row r="162" spans="1:30" hidden="1" x14ac:dyDescent="0.35">
      <c r="A162" t="s">
        <v>1024</v>
      </c>
      <c r="B162" t="s">
        <v>1025</v>
      </c>
      <c r="C162" t="s">
        <v>50</v>
      </c>
      <c r="D162" t="s">
        <v>1026</v>
      </c>
      <c r="E162" t="s">
        <v>34</v>
      </c>
      <c r="F162" t="s">
        <v>35</v>
      </c>
      <c r="G162" s="1">
        <v>46143</v>
      </c>
      <c r="H162" t="s">
        <v>35</v>
      </c>
      <c r="I162" t="s">
        <v>35</v>
      </c>
      <c r="J162" t="s">
        <v>35</v>
      </c>
      <c r="K162" t="s">
        <v>35</v>
      </c>
      <c r="L162" s="1">
        <v>46143</v>
      </c>
      <c r="M162" t="s">
        <v>52</v>
      </c>
      <c r="N162" t="s">
        <v>37</v>
      </c>
      <c r="O162" t="s">
        <v>64</v>
      </c>
      <c r="P162" t="s">
        <v>140</v>
      </c>
      <c r="Q162" t="s">
        <v>40</v>
      </c>
      <c r="R162" t="s">
        <v>40</v>
      </c>
      <c r="S162" t="s">
        <v>123</v>
      </c>
      <c r="T162" t="s">
        <v>67</v>
      </c>
      <c r="U162" t="s">
        <v>124</v>
      </c>
      <c r="V162" t="s">
        <v>56</v>
      </c>
      <c r="W162" t="s">
        <v>799</v>
      </c>
      <c r="X162" t="s">
        <v>35</v>
      </c>
      <c r="Y162" t="s">
        <v>294</v>
      </c>
      <c r="Z162" t="s">
        <v>40</v>
      </c>
      <c r="AA162" t="s">
        <v>35</v>
      </c>
      <c r="AB162" t="s">
        <v>826</v>
      </c>
      <c r="AC162" t="s">
        <v>979</v>
      </c>
      <c r="AD162" t="str">
        <f>HYPERLINK("https://esastar-publication.sso.esa.int/ESATenderActions/details/186408", "https://esastar-publication.sso.esa.int/ESATenderActions/details/186408")</f>
        <v>https://esastar-publication.sso.esa.int/ESATenderActions/details/186408</v>
      </c>
    </row>
    <row r="163" spans="1:30" hidden="1" x14ac:dyDescent="0.35">
      <c r="A163" t="s">
        <v>1027</v>
      </c>
      <c r="B163" t="s">
        <v>1028</v>
      </c>
      <c r="C163" t="s">
        <v>50</v>
      </c>
      <c r="D163" t="s">
        <v>1029</v>
      </c>
      <c r="E163" t="s">
        <v>34</v>
      </c>
      <c r="F163" t="s">
        <v>35</v>
      </c>
      <c r="G163" s="1">
        <v>46143</v>
      </c>
      <c r="H163" t="s">
        <v>35</v>
      </c>
      <c r="I163" t="s">
        <v>35</v>
      </c>
      <c r="J163" t="s">
        <v>35</v>
      </c>
      <c r="K163" t="s">
        <v>35</v>
      </c>
      <c r="L163" s="1">
        <v>46153</v>
      </c>
      <c r="M163" t="s">
        <v>36</v>
      </c>
      <c r="N163" t="s">
        <v>76</v>
      </c>
      <c r="O163" t="s">
        <v>64</v>
      </c>
      <c r="P163" t="s">
        <v>77</v>
      </c>
      <c r="Q163" t="s">
        <v>40</v>
      </c>
      <c r="R163" t="s">
        <v>40</v>
      </c>
      <c r="S163" t="s">
        <v>1030</v>
      </c>
      <c r="T163" t="s">
        <v>67</v>
      </c>
      <c r="U163" t="s">
        <v>1031</v>
      </c>
      <c r="V163" t="s">
        <v>35</v>
      </c>
      <c r="W163" t="s">
        <v>1032</v>
      </c>
      <c r="X163" t="s">
        <v>35</v>
      </c>
      <c r="Y163" t="s">
        <v>1033</v>
      </c>
      <c r="Z163" t="s">
        <v>40</v>
      </c>
      <c r="AA163" t="s">
        <v>35</v>
      </c>
      <c r="AB163" t="s">
        <v>279</v>
      </c>
      <c r="AC163" t="s">
        <v>84</v>
      </c>
      <c r="AD163" t="str">
        <f>HYPERLINK("https://esastar-publication.sso.esa.int/ESATenderActions/details/186406", "https://esastar-publication.sso.esa.int/ESATenderActions/details/186406")</f>
        <v>https://esastar-publication.sso.esa.int/ESATenderActions/details/186406</v>
      </c>
    </row>
    <row r="164" spans="1:30" hidden="1" x14ac:dyDescent="0.35">
      <c r="A164" t="s">
        <v>1034</v>
      </c>
      <c r="B164" t="s">
        <v>1035</v>
      </c>
      <c r="C164" t="s">
        <v>50</v>
      </c>
      <c r="D164" t="s">
        <v>1036</v>
      </c>
      <c r="E164" t="s">
        <v>34</v>
      </c>
      <c r="F164" t="s">
        <v>35</v>
      </c>
      <c r="G164" s="1">
        <v>46143</v>
      </c>
      <c r="H164" t="s">
        <v>35</v>
      </c>
      <c r="I164" t="s">
        <v>35</v>
      </c>
      <c r="J164" t="s">
        <v>35</v>
      </c>
      <c r="K164" t="s">
        <v>35</v>
      </c>
      <c r="L164" s="1">
        <v>46143</v>
      </c>
      <c r="M164" t="s">
        <v>52</v>
      </c>
      <c r="N164" t="s">
        <v>37</v>
      </c>
      <c r="O164" t="s">
        <v>64</v>
      </c>
      <c r="P164" t="s">
        <v>140</v>
      </c>
      <c r="Q164" t="s">
        <v>40</v>
      </c>
      <c r="R164" t="s">
        <v>40</v>
      </c>
      <c r="S164" t="s">
        <v>950</v>
      </c>
      <c r="T164" t="s">
        <v>67</v>
      </c>
      <c r="U164" t="s">
        <v>569</v>
      </c>
      <c r="V164" t="s">
        <v>56</v>
      </c>
      <c r="W164" t="s">
        <v>570</v>
      </c>
      <c r="X164" t="s">
        <v>35</v>
      </c>
      <c r="Y164" t="s">
        <v>571</v>
      </c>
      <c r="Z164" t="s">
        <v>40</v>
      </c>
      <c r="AA164" t="s">
        <v>35</v>
      </c>
      <c r="AB164" t="s">
        <v>35</v>
      </c>
      <c r="AC164" t="s">
        <v>35</v>
      </c>
      <c r="AD164" t="str">
        <f>HYPERLINK("https://esastar-publication.sso.esa.int/ESATenderActions/details/186404", "https://esastar-publication.sso.esa.int/ESATenderActions/details/186404")</f>
        <v>https://esastar-publication.sso.esa.int/ESATenderActions/details/186404</v>
      </c>
    </row>
    <row r="165" spans="1:30" hidden="1" x14ac:dyDescent="0.35">
      <c r="A165" t="s">
        <v>1037</v>
      </c>
      <c r="B165" t="s">
        <v>1038</v>
      </c>
      <c r="C165" t="s">
        <v>50</v>
      </c>
      <c r="D165" t="s">
        <v>1039</v>
      </c>
      <c r="E165" t="s">
        <v>34</v>
      </c>
      <c r="F165" t="s">
        <v>35</v>
      </c>
      <c r="G165" s="1">
        <v>46143</v>
      </c>
      <c r="H165" t="s">
        <v>35</v>
      </c>
      <c r="I165" t="s">
        <v>35</v>
      </c>
      <c r="J165" t="s">
        <v>35</v>
      </c>
      <c r="K165" t="s">
        <v>35</v>
      </c>
      <c r="L165" s="1">
        <v>46143</v>
      </c>
      <c r="M165" t="s">
        <v>52</v>
      </c>
      <c r="N165" t="s">
        <v>37</v>
      </c>
      <c r="O165" t="s">
        <v>64</v>
      </c>
      <c r="P165" t="s">
        <v>140</v>
      </c>
      <c r="Q165" t="s">
        <v>40</v>
      </c>
      <c r="R165" t="s">
        <v>40</v>
      </c>
      <c r="S165" t="s">
        <v>123</v>
      </c>
      <c r="T165" t="s">
        <v>141</v>
      </c>
      <c r="U165" t="s">
        <v>569</v>
      </c>
      <c r="V165" t="s">
        <v>56</v>
      </c>
      <c r="W165" t="s">
        <v>799</v>
      </c>
      <c r="X165" t="s">
        <v>35</v>
      </c>
      <c r="Y165" t="s">
        <v>571</v>
      </c>
      <c r="Z165" t="s">
        <v>40</v>
      </c>
      <c r="AA165" t="s">
        <v>35</v>
      </c>
      <c r="AB165" t="s">
        <v>35</v>
      </c>
      <c r="AC165" t="s">
        <v>35</v>
      </c>
      <c r="AD165" t="str">
        <f>HYPERLINK("https://esastar-publication.sso.esa.int/ESATenderActions/details/186403", "https://esastar-publication.sso.esa.int/ESATenderActions/details/186403")</f>
        <v>https://esastar-publication.sso.esa.int/ESATenderActions/details/186403</v>
      </c>
    </row>
    <row r="166" spans="1:30" hidden="1" x14ac:dyDescent="0.35">
      <c r="A166" t="s">
        <v>1040</v>
      </c>
      <c r="B166" t="s">
        <v>1041</v>
      </c>
      <c r="C166" t="s">
        <v>50</v>
      </c>
      <c r="D166" t="s">
        <v>1042</v>
      </c>
      <c r="E166" t="s">
        <v>34</v>
      </c>
      <c r="F166" t="s">
        <v>35</v>
      </c>
      <c r="G166" s="1">
        <v>46143</v>
      </c>
      <c r="H166" t="s">
        <v>35</v>
      </c>
      <c r="I166" t="s">
        <v>35</v>
      </c>
      <c r="J166" t="s">
        <v>35</v>
      </c>
      <c r="K166" t="s">
        <v>35</v>
      </c>
      <c r="L166" s="1">
        <v>46143</v>
      </c>
      <c r="M166" t="s">
        <v>52</v>
      </c>
      <c r="N166" t="s">
        <v>37</v>
      </c>
      <c r="O166" t="s">
        <v>64</v>
      </c>
      <c r="P166" t="s">
        <v>140</v>
      </c>
      <c r="Q166" t="s">
        <v>40</v>
      </c>
      <c r="R166" t="s">
        <v>40</v>
      </c>
      <c r="S166" t="s">
        <v>123</v>
      </c>
      <c r="T166" t="s">
        <v>141</v>
      </c>
      <c r="U166" t="s">
        <v>569</v>
      </c>
      <c r="V166" t="s">
        <v>80</v>
      </c>
      <c r="W166" t="s">
        <v>799</v>
      </c>
      <c r="X166" t="s">
        <v>35</v>
      </c>
      <c r="Y166" t="s">
        <v>571</v>
      </c>
      <c r="Z166" t="s">
        <v>40</v>
      </c>
      <c r="AA166" t="s">
        <v>35</v>
      </c>
      <c r="AB166" t="s">
        <v>35</v>
      </c>
      <c r="AC166" t="s">
        <v>35</v>
      </c>
      <c r="AD166" t="str">
        <f>HYPERLINK("https://esastar-publication.sso.esa.int/ESATenderActions/details/186402", "https://esastar-publication.sso.esa.int/ESATenderActions/details/186402")</f>
        <v>https://esastar-publication.sso.esa.int/ESATenderActions/details/186402</v>
      </c>
    </row>
    <row r="167" spans="1:30" x14ac:dyDescent="0.35">
      <c r="A167" t="s">
        <v>1043</v>
      </c>
      <c r="B167" t="s">
        <v>1044</v>
      </c>
      <c r="C167" t="s">
        <v>32</v>
      </c>
      <c r="D167" t="s">
        <v>1045</v>
      </c>
      <c r="E167" t="s">
        <v>34</v>
      </c>
      <c r="F167" t="s">
        <v>35</v>
      </c>
      <c r="G167" s="1">
        <v>46143</v>
      </c>
      <c r="H167" s="1">
        <v>46309</v>
      </c>
      <c r="I167" s="1">
        <v>46363</v>
      </c>
      <c r="J167" s="1">
        <v>46349</v>
      </c>
      <c r="K167" s="1">
        <v>46349</v>
      </c>
      <c r="L167" s="1">
        <v>46309</v>
      </c>
      <c r="M167" t="s">
        <v>122</v>
      </c>
      <c r="N167" t="s">
        <v>501</v>
      </c>
      <c r="O167" t="s">
        <v>64</v>
      </c>
      <c r="P167" t="s">
        <v>35</v>
      </c>
      <c r="Q167" t="s">
        <v>40</v>
      </c>
      <c r="R167" t="s">
        <v>40</v>
      </c>
      <c r="S167" t="s">
        <v>189</v>
      </c>
      <c r="T167" t="s">
        <v>67</v>
      </c>
      <c r="U167" t="s">
        <v>190</v>
      </c>
      <c r="V167" t="s">
        <v>35</v>
      </c>
      <c r="W167" t="s">
        <v>35</v>
      </c>
      <c r="X167" t="s">
        <v>134</v>
      </c>
      <c r="Y167" t="s">
        <v>301</v>
      </c>
      <c r="Z167" t="s">
        <v>40</v>
      </c>
      <c r="AA167" t="s">
        <v>35</v>
      </c>
      <c r="AB167" t="s">
        <v>1046</v>
      </c>
      <c r="AC167" t="s">
        <v>447</v>
      </c>
      <c r="AD167" t="str">
        <f>HYPERLINK("https://esastar-publication.sso.esa.int/ESATenderActions/details/186399", "https://esastar-publication.sso.esa.int/ESATenderActions/details/186399")</f>
        <v>https://esastar-publication.sso.esa.int/ESATenderActions/details/186399</v>
      </c>
    </row>
    <row r="168" spans="1:30" x14ac:dyDescent="0.35">
      <c r="A168" t="s">
        <v>1047</v>
      </c>
      <c r="B168" t="s">
        <v>1048</v>
      </c>
      <c r="C168" t="s">
        <v>32</v>
      </c>
      <c r="D168" t="s">
        <v>1049</v>
      </c>
      <c r="E168" t="s">
        <v>102</v>
      </c>
      <c r="F168" t="s">
        <v>352</v>
      </c>
      <c r="G168" s="1">
        <v>46143</v>
      </c>
      <c r="H168" s="1">
        <v>46189</v>
      </c>
      <c r="I168" s="1">
        <v>47483</v>
      </c>
      <c r="J168" s="1">
        <v>47469</v>
      </c>
      <c r="K168" s="1">
        <v>47469</v>
      </c>
      <c r="L168" s="1">
        <v>46288</v>
      </c>
      <c r="M168" t="s">
        <v>36</v>
      </c>
      <c r="N168" t="s">
        <v>76</v>
      </c>
      <c r="O168" t="s">
        <v>64</v>
      </c>
      <c r="P168" t="s">
        <v>77</v>
      </c>
      <c r="Q168" t="s">
        <v>65</v>
      </c>
      <c r="R168" t="s">
        <v>40</v>
      </c>
      <c r="S168" t="s">
        <v>1050</v>
      </c>
      <c r="T168" t="s">
        <v>67</v>
      </c>
      <c r="U168" t="s">
        <v>1051</v>
      </c>
      <c r="V168" t="s">
        <v>35</v>
      </c>
      <c r="W168" t="s">
        <v>35</v>
      </c>
      <c r="X168" t="s">
        <v>1032</v>
      </c>
      <c r="Y168" t="s">
        <v>1052</v>
      </c>
      <c r="Z168" t="s">
        <v>40</v>
      </c>
      <c r="AA168" t="s">
        <v>35</v>
      </c>
      <c r="AB168" t="s">
        <v>109</v>
      </c>
      <c r="AC168" t="s">
        <v>35</v>
      </c>
      <c r="AD168" t="str">
        <f>HYPERLINK("https://esastar-publication.sso.esa.int/ESATenderActions/details/186398", "https://esastar-publication.sso.esa.int/ESATenderActions/details/186398")</f>
        <v>https://esastar-publication.sso.esa.int/ESATenderActions/details/186398</v>
      </c>
    </row>
    <row r="169" spans="1:30" hidden="1" x14ac:dyDescent="0.35">
      <c r="A169" t="s">
        <v>1053</v>
      </c>
      <c r="B169" t="s">
        <v>1054</v>
      </c>
      <c r="C169" t="s">
        <v>50</v>
      </c>
      <c r="D169" t="s">
        <v>1055</v>
      </c>
      <c r="E169" t="s">
        <v>34</v>
      </c>
      <c r="F169" t="s">
        <v>35</v>
      </c>
      <c r="G169" s="1">
        <v>46143</v>
      </c>
      <c r="H169" t="s">
        <v>35</v>
      </c>
      <c r="I169" t="s">
        <v>35</v>
      </c>
      <c r="J169" t="s">
        <v>35</v>
      </c>
      <c r="K169" t="s">
        <v>35</v>
      </c>
      <c r="L169" s="1">
        <v>46155</v>
      </c>
      <c r="M169" t="s">
        <v>172</v>
      </c>
      <c r="N169" t="s">
        <v>76</v>
      </c>
      <c r="O169" t="s">
        <v>64</v>
      </c>
      <c r="P169" t="s">
        <v>35</v>
      </c>
      <c r="Q169" t="s">
        <v>65</v>
      </c>
      <c r="R169" t="s">
        <v>40</v>
      </c>
      <c r="S169" t="s">
        <v>1056</v>
      </c>
      <c r="T169" t="s">
        <v>67</v>
      </c>
      <c r="U169" t="s">
        <v>201</v>
      </c>
      <c r="V169" t="s">
        <v>80</v>
      </c>
      <c r="W169" t="s">
        <v>1057</v>
      </c>
      <c r="X169" t="s">
        <v>35</v>
      </c>
      <c r="Y169" t="s">
        <v>1058</v>
      </c>
      <c r="Z169" t="s">
        <v>40</v>
      </c>
      <c r="AA169" t="s">
        <v>35</v>
      </c>
      <c r="AB169" t="s">
        <v>109</v>
      </c>
      <c r="AC169" t="s">
        <v>35</v>
      </c>
      <c r="AD169" t="str">
        <f>HYPERLINK("https://esastar-publication.sso.esa.int/ESATenderActions/details/186396", "https://esastar-publication.sso.esa.int/ESATenderActions/details/186396")</f>
        <v>https://esastar-publication.sso.esa.int/ESATenderActions/details/186396</v>
      </c>
    </row>
    <row r="170" spans="1:30" hidden="1" x14ac:dyDescent="0.35">
      <c r="A170" t="s">
        <v>1059</v>
      </c>
      <c r="B170" t="s">
        <v>1060</v>
      </c>
      <c r="C170" t="s">
        <v>50</v>
      </c>
      <c r="D170" t="s">
        <v>1061</v>
      </c>
      <c r="E170" t="s">
        <v>102</v>
      </c>
      <c r="F170" t="s">
        <v>198</v>
      </c>
      <c r="G170" s="1">
        <v>46143</v>
      </c>
      <c r="H170" t="s">
        <v>35</v>
      </c>
      <c r="I170" t="s">
        <v>35</v>
      </c>
      <c r="J170" t="s">
        <v>35</v>
      </c>
      <c r="K170" t="s">
        <v>35</v>
      </c>
      <c r="L170" s="1">
        <v>46143</v>
      </c>
      <c r="M170" t="s">
        <v>52</v>
      </c>
      <c r="N170" t="s">
        <v>37</v>
      </c>
      <c r="O170" t="s">
        <v>199</v>
      </c>
      <c r="P170" t="s">
        <v>35</v>
      </c>
      <c r="Q170" t="s">
        <v>40</v>
      </c>
      <c r="R170" t="s">
        <v>40</v>
      </c>
      <c r="S170" t="s">
        <v>257</v>
      </c>
      <c r="T170" t="s">
        <v>67</v>
      </c>
      <c r="U170" t="s">
        <v>1062</v>
      </c>
      <c r="V170" t="s">
        <v>80</v>
      </c>
      <c r="W170" t="s">
        <v>259</v>
      </c>
      <c r="X170" t="s">
        <v>35</v>
      </c>
      <c r="Y170" t="s">
        <v>1063</v>
      </c>
      <c r="Z170" t="s">
        <v>40</v>
      </c>
      <c r="AA170" t="s">
        <v>35</v>
      </c>
      <c r="AB170" t="s">
        <v>35</v>
      </c>
      <c r="AC170" t="s">
        <v>35</v>
      </c>
      <c r="AD170" t="str">
        <f>HYPERLINK("https://esastar-publication.sso.esa.int/ESATenderActions/details/186392", "https://esastar-publication.sso.esa.int/ESATenderActions/details/186392")</f>
        <v>https://esastar-publication.sso.esa.int/ESATenderActions/details/186392</v>
      </c>
    </row>
    <row r="171" spans="1:30" ht="72.5" hidden="1" x14ac:dyDescent="0.35">
      <c r="A171" t="s">
        <v>1064</v>
      </c>
      <c r="B171" t="s">
        <v>1065</v>
      </c>
      <c r="C171" t="s">
        <v>50</v>
      </c>
      <c r="D171" t="s">
        <v>1066</v>
      </c>
      <c r="E171" t="s">
        <v>34</v>
      </c>
      <c r="F171" t="s">
        <v>35</v>
      </c>
      <c r="G171" s="1">
        <v>46143</v>
      </c>
      <c r="H171" t="s">
        <v>35</v>
      </c>
      <c r="I171" t="s">
        <v>35</v>
      </c>
      <c r="J171" t="s">
        <v>35</v>
      </c>
      <c r="K171" t="s">
        <v>35</v>
      </c>
      <c r="L171" s="1">
        <v>46195</v>
      </c>
      <c r="M171" t="s">
        <v>75</v>
      </c>
      <c r="N171" t="s">
        <v>37</v>
      </c>
      <c r="O171" t="s">
        <v>38</v>
      </c>
      <c r="P171" t="s">
        <v>35</v>
      </c>
      <c r="Q171" t="s">
        <v>40</v>
      </c>
      <c r="R171" t="s">
        <v>40</v>
      </c>
      <c r="S171" t="s">
        <v>1067</v>
      </c>
      <c r="T171" t="s">
        <v>67</v>
      </c>
      <c r="U171" t="s">
        <v>43</v>
      </c>
      <c r="V171" t="s">
        <v>80</v>
      </c>
      <c r="W171" t="s">
        <v>1068</v>
      </c>
      <c r="X171" t="s">
        <v>35</v>
      </c>
      <c r="Y171" t="s">
        <v>460</v>
      </c>
      <c r="Z171" t="s">
        <v>40</v>
      </c>
      <c r="AA171" t="s">
        <v>35</v>
      </c>
      <c r="AB171" t="s">
        <v>1069</v>
      </c>
      <c r="AC171" t="s">
        <v>1070</v>
      </c>
      <c r="AD171" t="str">
        <f>HYPERLINK("https://esastar-publication.sso.esa.int/ESATenderActions/details/186388", "https://esastar-publication.sso.esa.int/ESATenderActions/details/186388")</f>
        <v>https://esastar-publication.sso.esa.int/ESATenderActions/details/186388</v>
      </c>
    </row>
    <row r="172" spans="1:30" hidden="1" x14ac:dyDescent="0.35">
      <c r="A172" t="s">
        <v>1071</v>
      </c>
      <c r="B172" t="s">
        <v>1072</v>
      </c>
      <c r="C172" t="s">
        <v>50</v>
      </c>
      <c r="D172" t="s">
        <v>1073</v>
      </c>
      <c r="E172" t="s">
        <v>34</v>
      </c>
      <c r="F172" t="s">
        <v>35</v>
      </c>
      <c r="G172" s="1">
        <v>46143</v>
      </c>
      <c r="H172" t="s">
        <v>35</v>
      </c>
      <c r="I172" t="s">
        <v>35</v>
      </c>
      <c r="J172" t="s">
        <v>35</v>
      </c>
      <c r="K172" t="s">
        <v>35</v>
      </c>
      <c r="L172" s="1">
        <v>46316</v>
      </c>
      <c r="M172" t="s">
        <v>172</v>
      </c>
      <c r="N172" t="s">
        <v>76</v>
      </c>
      <c r="O172" t="s">
        <v>64</v>
      </c>
      <c r="P172" t="s">
        <v>77</v>
      </c>
      <c r="Q172" t="s">
        <v>65</v>
      </c>
      <c r="R172" t="s">
        <v>40</v>
      </c>
      <c r="S172" t="s">
        <v>1030</v>
      </c>
      <c r="T172" t="s">
        <v>67</v>
      </c>
      <c r="U172" t="s">
        <v>1031</v>
      </c>
      <c r="V172" t="s">
        <v>35</v>
      </c>
      <c r="W172" t="s">
        <v>1074</v>
      </c>
      <c r="X172" t="s">
        <v>35</v>
      </c>
      <c r="Y172" t="s">
        <v>1033</v>
      </c>
      <c r="Z172" t="s">
        <v>40</v>
      </c>
      <c r="AA172" t="s">
        <v>35</v>
      </c>
      <c r="AB172" t="s">
        <v>279</v>
      </c>
      <c r="AC172" t="s">
        <v>84</v>
      </c>
      <c r="AD172" t="str">
        <f>HYPERLINK("https://esastar-publication.sso.esa.int/ESATenderActions/details/186386", "https://esastar-publication.sso.esa.int/ESATenderActions/details/186386")</f>
        <v>https://esastar-publication.sso.esa.int/ESATenderActions/details/186386</v>
      </c>
    </row>
    <row r="173" spans="1:30" hidden="1" x14ac:dyDescent="0.35">
      <c r="A173" t="s">
        <v>1075</v>
      </c>
      <c r="B173" t="s">
        <v>1076</v>
      </c>
      <c r="C173" t="s">
        <v>50</v>
      </c>
      <c r="D173" t="s">
        <v>1077</v>
      </c>
      <c r="E173" t="s">
        <v>102</v>
      </c>
      <c r="F173" t="s">
        <v>103</v>
      </c>
      <c r="G173" s="1">
        <v>46143</v>
      </c>
      <c r="H173" t="s">
        <v>35</v>
      </c>
      <c r="I173" t="s">
        <v>35</v>
      </c>
      <c r="J173" t="s">
        <v>35</v>
      </c>
      <c r="K173" t="s">
        <v>35</v>
      </c>
      <c r="L173" s="1">
        <v>46272</v>
      </c>
      <c r="M173" t="s">
        <v>75</v>
      </c>
      <c r="N173" t="s">
        <v>76</v>
      </c>
      <c r="O173" t="s">
        <v>64</v>
      </c>
      <c r="P173" t="s">
        <v>35</v>
      </c>
      <c r="Q173" t="s">
        <v>40</v>
      </c>
      <c r="R173" t="s">
        <v>40</v>
      </c>
      <c r="S173" t="s">
        <v>1056</v>
      </c>
      <c r="T173" t="s">
        <v>67</v>
      </c>
      <c r="U173" t="s">
        <v>201</v>
      </c>
      <c r="V173" t="s">
        <v>80</v>
      </c>
      <c r="W173" t="s">
        <v>202</v>
      </c>
      <c r="X173" t="s">
        <v>35</v>
      </c>
      <c r="Y173" t="s">
        <v>1078</v>
      </c>
      <c r="Z173" t="s">
        <v>40</v>
      </c>
      <c r="AA173" t="s">
        <v>35</v>
      </c>
      <c r="AB173" t="s">
        <v>109</v>
      </c>
      <c r="AC173" t="s">
        <v>35</v>
      </c>
      <c r="AD173" t="str">
        <f>HYPERLINK("https://esastar-publication.sso.esa.int/ESATenderActions/details/186383", "https://esastar-publication.sso.esa.int/ESATenderActions/details/186383")</f>
        <v>https://esastar-publication.sso.esa.int/ESATenderActions/details/186383</v>
      </c>
    </row>
    <row r="174" spans="1:30" ht="29" x14ac:dyDescent="0.35">
      <c r="A174" t="s">
        <v>1079</v>
      </c>
      <c r="B174" t="s">
        <v>1080</v>
      </c>
      <c r="C174" t="s">
        <v>32</v>
      </c>
      <c r="D174" t="s">
        <v>1081</v>
      </c>
      <c r="E174" t="s">
        <v>34</v>
      </c>
      <c r="F174" t="s">
        <v>35</v>
      </c>
      <c r="G174" s="1">
        <v>46142</v>
      </c>
      <c r="H174" s="1">
        <v>46142</v>
      </c>
      <c r="I174" s="1">
        <v>46295</v>
      </c>
      <c r="J174" s="1">
        <v>46281</v>
      </c>
      <c r="K174" s="1">
        <v>46281</v>
      </c>
      <c r="L174" s="1">
        <v>46290</v>
      </c>
      <c r="M174" t="s">
        <v>36</v>
      </c>
      <c r="N174" t="s">
        <v>37</v>
      </c>
      <c r="O174" t="s">
        <v>64</v>
      </c>
      <c r="P174" t="s">
        <v>140</v>
      </c>
      <c r="Q174" t="s">
        <v>40</v>
      </c>
      <c r="R174" t="s">
        <v>40</v>
      </c>
      <c r="S174" t="s">
        <v>189</v>
      </c>
      <c r="T174" t="s">
        <v>67</v>
      </c>
      <c r="U174" t="s">
        <v>190</v>
      </c>
      <c r="V174" t="s">
        <v>35</v>
      </c>
      <c r="W174" t="s">
        <v>35</v>
      </c>
      <c r="X174" t="s">
        <v>305</v>
      </c>
      <c r="Y174" t="s">
        <v>404</v>
      </c>
      <c r="Z174" t="s">
        <v>40</v>
      </c>
      <c r="AA174" t="s">
        <v>35</v>
      </c>
      <c r="AB174" t="s">
        <v>1082</v>
      </c>
      <c r="AC174" t="s">
        <v>979</v>
      </c>
      <c r="AD174" t="str">
        <f>HYPERLINK("https://esastar-publication.sso.esa.int/ESATenderActions/details/186336", "https://esastar-publication.sso.esa.int/ESATenderActions/details/186336")</f>
        <v>https://esastar-publication.sso.esa.int/ESATenderActions/details/186336</v>
      </c>
    </row>
    <row r="175" spans="1:30" hidden="1" x14ac:dyDescent="0.35">
      <c r="A175" t="s">
        <v>1083</v>
      </c>
      <c r="B175" t="s">
        <v>1084</v>
      </c>
      <c r="C175" t="s">
        <v>50</v>
      </c>
      <c r="D175" t="s">
        <v>1085</v>
      </c>
      <c r="E175" t="s">
        <v>34</v>
      </c>
      <c r="F175" t="s">
        <v>35</v>
      </c>
      <c r="G175" s="1">
        <v>46135</v>
      </c>
      <c r="H175" t="s">
        <v>35</v>
      </c>
      <c r="I175" t="s">
        <v>35</v>
      </c>
      <c r="J175" t="s">
        <v>35</v>
      </c>
      <c r="K175" t="s">
        <v>35</v>
      </c>
      <c r="L175" s="1">
        <v>46135</v>
      </c>
      <c r="M175" t="s">
        <v>52</v>
      </c>
      <c r="N175" t="s">
        <v>37</v>
      </c>
      <c r="O175" t="s">
        <v>64</v>
      </c>
      <c r="P175" t="s">
        <v>140</v>
      </c>
      <c r="Q175" t="s">
        <v>40</v>
      </c>
      <c r="R175" t="s">
        <v>40</v>
      </c>
      <c r="S175" t="s">
        <v>950</v>
      </c>
      <c r="T175" t="s">
        <v>67</v>
      </c>
      <c r="U175" t="s">
        <v>569</v>
      </c>
      <c r="V175" t="s">
        <v>56</v>
      </c>
      <c r="W175" t="s">
        <v>570</v>
      </c>
      <c r="X175" t="s">
        <v>35</v>
      </c>
      <c r="Y175" t="s">
        <v>571</v>
      </c>
      <c r="Z175" t="s">
        <v>40</v>
      </c>
      <c r="AA175" t="s">
        <v>35</v>
      </c>
      <c r="AB175" t="s">
        <v>35</v>
      </c>
      <c r="AC175" t="s">
        <v>35</v>
      </c>
      <c r="AD175" t="str">
        <f>HYPERLINK("https://esastar-publication.sso.esa.int/ESATenderActions/details/185956", "https://esastar-publication.sso.esa.int/ESATenderActions/details/185956")</f>
        <v>https://esastar-publication.sso.esa.int/ESATenderActions/details/185956</v>
      </c>
    </row>
    <row r="176" spans="1:30" hidden="1" x14ac:dyDescent="0.35">
      <c r="A176" t="s">
        <v>1086</v>
      </c>
      <c r="B176" t="s">
        <v>1087</v>
      </c>
      <c r="C176" t="s">
        <v>50</v>
      </c>
      <c r="D176" t="s">
        <v>1088</v>
      </c>
      <c r="E176" t="s">
        <v>34</v>
      </c>
      <c r="F176" t="s">
        <v>35</v>
      </c>
      <c r="G176" s="1">
        <v>46135</v>
      </c>
      <c r="H176" t="s">
        <v>35</v>
      </c>
      <c r="I176" t="s">
        <v>35</v>
      </c>
      <c r="J176" t="s">
        <v>35</v>
      </c>
      <c r="K176" t="s">
        <v>35</v>
      </c>
      <c r="L176" s="1">
        <v>46135</v>
      </c>
      <c r="M176" t="s">
        <v>52</v>
      </c>
      <c r="N176" t="s">
        <v>37</v>
      </c>
      <c r="O176" t="s">
        <v>64</v>
      </c>
      <c r="P176" t="s">
        <v>140</v>
      </c>
      <c r="Q176" t="s">
        <v>40</v>
      </c>
      <c r="R176" t="s">
        <v>40</v>
      </c>
      <c r="S176" t="s">
        <v>123</v>
      </c>
      <c r="T176" t="s">
        <v>141</v>
      </c>
      <c r="U176" t="s">
        <v>569</v>
      </c>
      <c r="V176" t="s">
        <v>56</v>
      </c>
      <c r="W176" t="s">
        <v>799</v>
      </c>
      <c r="X176" t="s">
        <v>35</v>
      </c>
      <c r="Y176" t="s">
        <v>1089</v>
      </c>
      <c r="Z176" t="s">
        <v>40</v>
      </c>
      <c r="AA176" t="s">
        <v>35</v>
      </c>
      <c r="AB176" t="s">
        <v>777</v>
      </c>
      <c r="AC176" t="s">
        <v>926</v>
      </c>
      <c r="AD176" t="str">
        <f>HYPERLINK("https://esastar-publication.sso.esa.int/ESATenderActions/details/185955", "https://esastar-publication.sso.esa.int/ESATenderActions/details/185955")</f>
        <v>https://esastar-publication.sso.esa.int/ESATenderActions/details/185955</v>
      </c>
    </row>
    <row r="177" spans="1:30" x14ac:dyDescent="0.35">
      <c r="A177" t="s">
        <v>1090</v>
      </c>
      <c r="B177" t="s">
        <v>1091</v>
      </c>
      <c r="C177" t="s">
        <v>32</v>
      </c>
      <c r="D177" t="s">
        <v>1092</v>
      </c>
      <c r="E177" t="s">
        <v>34</v>
      </c>
      <c r="F177" t="s">
        <v>35</v>
      </c>
      <c r="G177" s="1">
        <v>46135</v>
      </c>
      <c r="H177" s="1">
        <v>46315</v>
      </c>
      <c r="I177" s="1">
        <v>46402</v>
      </c>
      <c r="J177" s="1">
        <v>46388</v>
      </c>
      <c r="K177" s="1">
        <v>46388</v>
      </c>
      <c r="L177" s="1">
        <v>46315</v>
      </c>
      <c r="M177" t="s">
        <v>122</v>
      </c>
      <c r="N177" t="s">
        <v>37</v>
      </c>
      <c r="O177" t="s">
        <v>64</v>
      </c>
      <c r="P177" t="s">
        <v>35</v>
      </c>
      <c r="Q177" t="s">
        <v>65</v>
      </c>
      <c r="R177" t="s">
        <v>40</v>
      </c>
      <c r="S177" t="s">
        <v>950</v>
      </c>
      <c r="T177" t="s">
        <v>67</v>
      </c>
      <c r="U177" t="s">
        <v>569</v>
      </c>
      <c r="V177" t="s">
        <v>35</v>
      </c>
      <c r="W177" t="s">
        <v>35</v>
      </c>
      <c r="X177" t="s">
        <v>125</v>
      </c>
      <c r="Y177" t="s">
        <v>1093</v>
      </c>
      <c r="Z177" t="s">
        <v>40</v>
      </c>
      <c r="AA177" t="s">
        <v>35</v>
      </c>
      <c r="AB177" t="s">
        <v>587</v>
      </c>
      <c r="AC177" t="s">
        <v>588</v>
      </c>
      <c r="AD177" t="str">
        <f>HYPERLINK("https://esastar-publication.sso.esa.int/ESATenderActions/details/185954", "https://esastar-publication.sso.esa.int/ESATenderActions/details/185954")</f>
        <v>https://esastar-publication.sso.esa.int/ESATenderActions/details/185954</v>
      </c>
    </row>
    <row r="178" spans="1:30" x14ac:dyDescent="0.35">
      <c r="A178" t="s">
        <v>1094</v>
      </c>
      <c r="B178" t="s">
        <v>1095</v>
      </c>
      <c r="C178" t="s">
        <v>32</v>
      </c>
      <c r="D178" t="s">
        <v>1096</v>
      </c>
      <c r="E178" t="s">
        <v>34</v>
      </c>
      <c r="F178" t="s">
        <v>35</v>
      </c>
      <c r="G178" s="1">
        <v>46135</v>
      </c>
      <c r="H178" s="1">
        <v>46141</v>
      </c>
      <c r="I178" s="1">
        <v>46363</v>
      </c>
      <c r="J178" s="1">
        <v>46349</v>
      </c>
      <c r="K178" s="1">
        <v>46349</v>
      </c>
      <c r="L178" s="1">
        <v>46282</v>
      </c>
      <c r="M178" t="s">
        <v>36</v>
      </c>
      <c r="N178" t="s">
        <v>37</v>
      </c>
      <c r="O178" t="s">
        <v>64</v>
      </c>
      <c r="P178" t="s">
        <v>77</v>
      </c>
      <c r="Q178" t="s">
        <v>65</v>
      </c>
      <c r="R178" t="s">
        <v>40</v>
      </c>
      <c r="S178" t="s">
        <v>1097</v>
      </c>
      <c r="T178" t="s">
        <v>67</v>
      </c>
      <c r="U178" t="s">
        <v>1098</v>
      </c>
      <c r="V178" t="s">
        <v>35</v>
      </c>
      <c r="W178" t="s">
        <v>35</v>
      </c>
      <c r="X178" t="s">
        <v>1099</v>
      </c>
      <c r="Y178" t="s">
        <v>1100</v>
      </c>
      <c r="Z178" t="s">
        <v>40</v>
      </c>
      <c r="AA178" t="s">
        <v>35</v>
      </c>
      <c r="AB178" t="s">
        <v>109</v>
      </c>
      <c r="AC178" t="s">
        <v>1101</v>
      </c>
      <c r="AD178" t="str">
        <f>HYPERLINK("https://esastar-publication.sso.esa.int/ESATenderActions/details/185953", "https://esastar-publication.sso.esa.int/ESATenderActions/details/185953")</f>
        <v>https://esastar-publication.sso.esa.int/ESATenderActions/details/185953</v>
      </c>
    </row>
    <row r="179" spans="1:30" ht="29" hidden="1" x14ac:dyDescent="0.35">
      <c r="A179" t="s">
        <v>1102</v>
      </c>
      <c r="B179" t="s">
        <v>1103</v>
      </c>
      <c r="C179" t="s">
        <v>50</v>
      </c>
      <c r="D179" t="s">
        <v>1104</v>
      </c>
      <c r="E179" t="s">
        <v>34</v>
      </c>
      <c r="F179" t="s">
        <v>35</v>
      </c>
      <c r="G179" s="1">
        <v>46135</v>
      </c>
      <c r="H179" t="s">
        <v>35</v>
      </c>
      <c r="I179" t="s">
        <v>35</v>
      </c>
      <c r="J179" t="s">
        <v>35</v>
      </c>
      <c r="K179" t="s">
        <v>35</v>
      </c>
      <c r="L179" s="1">
        <v>46135</v>
      </c>
      <c r="M179" t="s">
        <v>52</v>
      </c>
      <c r="N179" t="s">
        <v>37</v>
      </c>
      <c r="O179" t="s">
        <v>38</v>
      </c>
      <c r="P179" t="s">
        <v>35</v>
      </c>
      <c r="Q179" t="s">
        <v>40</v>
      </c>
      <c r="R179" t="s">
        <v>40</v>
      </c>
      <c r="S179" t="s">
        <v>1105</v>
      </c>
      <c r="T179" t="s">
        <v>67</v>
      </c>
      <c r="U179" t="s">
        <v>43</v>
      </c>
      <c r="V179" t="s">
        <v>80</v>
      </c>
      <c r="W179" t="s">
        <v>1106</v>
      </c>
      <c r="X179" t="s">
        <v>35</v>
      </c>
      <c r="Y179" t="s">
        <v>1107</v>
      </c>
      <c r="Z179" t="s">
        <v>40</v>
      </c>
      <c r="AA179" t="s">
        <v>35</v>
      </c>
      <c r="AB179" t="s">
        <v>1108</v>
      </c>
      <c r="AC179" t="s">
        <v>1109</v>
      </c>
      <c r="AD179" t="str">
        <f>HYPERLINK("https://esastar-publication.sso.esa.int/ESATenderActions/details/185952", "https://esastar-publication.sso.esa.int/ESATenderActions/details/185952")</f>
        <v>https://esastar-publication.sso.esa.int/ESATenderActions/details/185952</v>
      </c>
    </row>
    <row r="180" spans="1:30" hidden="1" x14ac:dyDescent="0.35">
      <c r="A180" t="s">
        <v>1110</v>
      </c>
      <c r="B180" t="s">
        <v>1111</v>
      </c>
      <c r="C180" t="s">
        <v>50</v>
      </c>
      <c r="D180" t="s">
        <v>1112</v>
      </c>
      <c r="E180" t="s">
        <v>34</v>
      </c>
      <c r="F180" t="s">
        <v>35</v>
      </c>
      <c r="G180" s="1">
        <v>46135</v>
      </c>
      <c r="H180" t="s">
        <v>35</v>
      </c>
      <c r="I180" t="s">
        <v>35</v>
      </c>
      <c r="J180" t="s">
        <v>35</v>
      </c>
      <c r="K180" t="s">
        <v>35</v>
      </c>
      <c r="L180" s="1">
        <v>46135</v>
      </c>
      <c r="M180" t="s">
        <v>52</v>
      </c>
      <c r="N180" t="s">
        <v>37</v>
      </c>
      <c r="O180" t="s">
        <v>38</v>
      </c>
      <c r="P180" t="s">
        <v>39</v>
      </c>
      <c r="Q180" t="s">
        <v>40</v>
      </c>
      <c r="R180" t="s">
        <v>40</v>
      </c>
      <c r="S180" t="s">
        <v>746</v>
      </c>
      <c r="T180" t="s">
        <v>67</v>
      </c>
      <c r="U180" t="s">
        <v>43</v>
      </c>
      <c r="V180" t="s">
        <v>80</v>
      </c>
      <c r="W180" t="s">
        <v>747</v>
      </c>
      <c r="X180" t="s">
        <v>35</v>
      </c>
      <c r="Y180" t="s">
        <v>58</v>
      </c>
      <c r="Z180" t="s">
        <v>40</v>
      </c>
      <c r="AA180" t="s">
        <v>35</v>
      </c>
      <c r="AB180" t="s">
        <v>1113</v>
      </c>
      <c r="AC180" t="s">
        <v>35</v>
      </c>
      <c r="AD180" t="str">
        <f>HYPERLINK("https://esastar-publication.sso.esa.int/ESATenderActions/details/185951", "https://esastar-publication.sso.esa.int/ESATenderActions/details/185951")</f>
        <v>https://esastar-publication.sso.esa.int/ESATenderActions/details/185951</v>
      </c>
    </row>
    <row r="181" spans="1:30" hidden="1" x14ac:dyDescent="0.35">
      <c r="A181" t="s">
        <v>1114</v>
      </c>
      <c r="B181" t="s">
        <v>1115</v>
      </c>
      <c r="C181" t="s">
        <v>50</v>
      </c>
      <c r="D181" t="s">
        <v>1116</v>
      </c>
      <c r="E181" t="s">
        <v>102</v>
      </c>
      <c r="F181" t="s">
        <v>198</v>
      </c>
      <c r="G181" s="1">
        <v>46135</v>
      </c>
      <c r="H181" t="s">
        <v>35</v>
      </c>
      <c r="I181" t="s">
        <v>35</v>
      </c>
      <c r="J181" t="s">
        <v>35</v>
      </c>
      <c r="K181" t="s">
        <v>35</v>
      </c>
      <c r="L181" s="1">
        <v>46135</v>
      </c>
      <c r="M181" t="s">
        <v>52</v>
      </c>
      <c r="N181" t="s">
        <v>37</v>
      </c>
      <c r="O181" t="s">
        <v>199</v>
      </c>
      <c r="P181" t="s">
        <v>35</v>
      </c>
      <c r="Q181" t="s">
        <v>40</v>
      </c>
      <c r="R181" t="s">
        <v>40</v>
      </c>
      <c r="S181" t="s">
        <v>257</v>
      </c>
      <c r="T181" t="s">
        <v>67</v>
      </c>
      <c r="U181" t="s">
        <v>1062</v>
      </c>
      <c r="V181" t="s">
        <v>80</v>
      </c>
      <c r="W181" t="s">
        <v>259</v>
      </c>
      <c r="X181" t="s">
        <v>35</v>
      </c>
      <c r="Y181" t="s">
        <v>1063</v>
      </c>
      <c r="Z181" t="s">
        <v>40</v>
      </c>
      <c r="AA181" t="s">
        <v>35</v>
      </c>
      <c r="AB181" t="s">
        <v>35</v>
      </c>
      <c r="AC181" t="s">
        <v>35</v>
      </c>
      <c r="AD181" t="str">
        <f>HYPERLINK("https://esastar-publication.sso.esa.int/ESATenderActions/details/185944", "https://esastar-publication.sso.esa.int/ESATenderActions/details/185944")</f>
        <v>https://esastar-publication.sso.esa.int/ESATenderActions/details/185944</v>
      </c>
    </row>
    <row r="182" spans="1:30" hidden="1" x14ac:dyDescent="0.35">
      <c r="A182" t="s">
        <v>1117</v>
      </c>
      <c r="B182" t="s">
        <v>1118</v>
      </c>
      <c r="C182" t="s">
        <v>50</v>
      </c>
      <c r="D182" t="s">
        <v>1119</v>
      </c>
      <c r="E182" t="s">
        <v>102</v>
      </c>
      <c r="F182" t="s">
        <v>198</v>
      </c>
      <c r="G182" s="1">
        <v>46135</v>
      </c>
      <c r="H182" t="s">
        <v>35</v>
      </c>
      <c r="I182" t="s">
        <v>35</v>
      </c>
      <c r="J182" t="s">
        <v>35</v>
      </c>
      <c r="K182" t="s">
        <v>35</v>
      </c>
      <c r="L182" s="1">
        <v>46135</v>
      </c>
      <c r="M182" t="s">
        <v>52</v>
      </c>
      <c r="N182" t="s">
        <v>37</v>
      </c>
      <c r="O182" t="s">
        <v>199</v>
      </c>
      <c r="P182" t="s">
        <v>35</v>
      </c>
      <c r="Q182" t="s">
        <v>40</v>
      </c>
      <c r="R182" t="s">
        <v>40</v>
      </c>
      <c r="S182" t="s">
        <v>257</v>
      </c>
      <c r="T182" t="s">
        <v>67</v>
      </c>
      <c r="U182" t="s">
        <v>1062</v>
      </c>
      <c r="V182" t="s">
        <v>80</v>
      </c>
      <c r="W182" t="s">
        <v>259</v>
      </c>
      <c r="X182" t="s">
        <v>35</v>
      </c>
      <c r="Y182" t="s">
        <v>1063</v>
      </c>
      <c r="Z182" t="s">
        <v>40</v>
      </c>
      <c r="AA182" t="s">
        <v>35</v>
      </c>
      <c r="AB182" t="s">
        <v>35</v>
      </c>
      <c r="AC182" t="s">
        <v>35</v>
      </c>
      <c r="AD182" t="str">
        <f>HYPERLINK("https://esastar-publication.sso.esa.int/ESATenderActions/details/185943", "https://esastar-publication.sso.esa.int/ESATenderActions/details/185943")</f>
        <v>https://esastar-publication.sso.esa.int/ESATenderActions/details/185943</v>
      </c>
    </row>
    <row r="183" spans="1:30" hidden="1" x14ac:dyDescent="0.35">
      <c r="A183" t="s">
        <v>1120</v>
      </c>
      <c r="B183" t="s">
        <v>1121</v>
      </c>
      <c r="C183" t="s">
        <v>50</v>
      </c>
      <c r="D183" t="s">
        <v>1122</v>
      </c>
      <c r="E183" t="s">
        <v>34</v>
      </c>
      <c r="F183" t="s">
        <v>35</v>
      </c>
      <c r="G183" s="1">
        <v>46135</v>
      </c>
      <c r="H183" t="s">
        <v>35</v>
      </c>
      <c r="I183" t="s">
        <v>35</v>
      </c>
      <c r="J183" t="s">
        <v>35</v>
      </c>
      <c r="K183" t="s">
        <v>35</v>
      </c>
      <c r="L183" s="1">
        <v>46314</v>
      </c>
      <c r="M183" t="s">
        <v>75</v>
      </c>
      <c r="N183" t="s">
        <v>37</v>
      </c>
      <c r="O183" t="s">
        <v>38</v>
      </c>
      <c r="P183" t="s">
        <v>39</v>
      </c>
      <c r="Q183" t="s">
        <v>40</v>
      </c>
      <c r="R183" t="s">
        <v>40</v>
      </c>
      <c r="S183" t="s">
        <v>268</v>
      </c>
      <c r="T183" t="s">
        <v>141</v>
      </c>
      <c r="U183" t="s">
        <v>43</v>
      </c>
      <c r="V183" t="s">
        <v>80</v>
      </c>
      <c r="W183" t="s">
        <v>1123</v>
      </c>
      <c r="X183" t="s">
        <v>35</v>
      </c>
      <c r="Y183" t="s">
        <v>45</v>
      </c>
      <c r="Z183" t="s">
        <v>40</v>
      </c>
      <c r="AA183" t="s">
        <v>35</v>
      </c>
      <c r="AB183" t="s">
        <v>270</v>
      </c>
      <c r="AC183" t="s">
        <v>1124</v>
      </c>
      <c r="AD183" t="str">
        <f>HYPERLINK("https://esastar-publication.sso.esa.int/ESATenderActions/details/185939", "https://esastar-publication.sso.esa.int/ESATenderActions/details/185939")</f>
        <v>https://esastar-publication.sso.esa.int/ESATenderActions/details/185939</v>
      </c>
    </row>
    <row r="184" spans="1:30" hidden="1" x14ac:dyDescent="0.35">
      <c r="A184" t="s">
        <v>1125</v>
      </c>
      <c r="B184" t="s">
        <v>1126</v>
      </c>
      <c r="C184" t="s">
        <v>50</v>
      </c>
      <c r="D184" t="s">
        <v>1127</v>
      </c>
      <c r="E184" t="s">
        <v>34</v>
      </c>
      <c r="F184" t="s">
        <v>35</v>
      </c>
      <c r="G184" s="1">
        <v>46132</v>
      </c>
      <c r="H184" t="s">
        <v>35</v>
      </c>
      <c r="I184" t="s">
        <v>35</v>
      </c>
      <c r="J184" t="s">
        <v>35</v>
      </c>
      <c r="K184" t="s">
        <v>35</v>
      </c>
      <c r="L184" s="1">
        <v>46132</v>
      </c>
      <c r="M184" t="s">
        <v>52</v>
      </c>
      <c r="N184" t="s">
        <v>37</v>
      </c>
      <c r="O184" t="s">
        <v>64</v>
      </c>
      <c r="P184" t="s">
        <v>140</v>
      </c>
      <c r="Q184" t="s">
        <v>40</v>
      </c>
      <c r="R184" t="s">
        <v>40</v>
      </c>
      <c r="S184" t="s">
        <v>123</v>
      </c>
      <c r="T184" t="s">
        <v>67</v>
      </c>
      <c r="U184" t="s">
        <v>569</v>
      </c>
      <c r="V184" t="s">
        <v>56</v>
      </c>
      <c r="W184" t="s">
        <v>799</v>
      </c>
      <c r="X184" t="s">
        <v>35</v>
      </c>
      <c r="Y184" t="s">
        <v>571</v>
      </c>
      <c r="Z184" t="s">
        <v>40</v>
      </c>
      <c r="AA184" t="s">
        <v>35</v>
      </c>
      <c r="AB184" t="s">
        <v>35</v>
      </c>
      <c r="AC184" t="s">
        <v>35</v>
      </c>
      <c r="AD184" t="str">
        <f>HYPERLINK("https://esastar-publication.sso.esa.int/ESATenderActions/details/185699", "https://esastar-publication.sso.esa.int/ESATenderActions/details/185699")</f>
        <v>https://esastar-publication.sso.esa.int/ESATenderActions/details/185699</v>
      </c>
    </row>
    <row r="185" spans="1:30" hidden="1" x14ac:dyDescent="0.35">
      <c r="A185" t="s">
        <v>1128</v>
      </c>
      <c r="B185" t="s">
        <v>1129</v>
      </c>
      <c r="C185" t="s">
        <v>50</v>
      </c>
      <c r="D185" t="s">
        <v>1130</v>
      </c>
      <c r="E185" t="s">
        <v>34</v>
      </c>
      <c r="F185" t="s">
        <v>35</v>
      </c>
      <c r="G185" s="1">
        <v>46132</v>
      </c>
      <c r="H185" t="s">
        <v>35</v>
      </c>
      <c r="I185" t="s">
        <v>35</v>
      </c>
      <c r="J185" t="s">
        <v>35</v>
      </c>
      <c r="K185" t="s">
        <v>35</v>
      </c>
      <c r="L185" s="1">
        <v>46132</v>
      </c>
      <c r="M185" t="s">
        <v>52</v>
      </c>
      <c r="N185" t="s">
        <v>37</v>
      </c>
      <c r="O185" t="s">
        <v>64</v>
      </c>
      <c r="P185" t="s">
        <v>140</v>
      </c>
      <c r="Q185" t="s">
        <v>40</v>
      </c>
      <c r="R185" t="s">
        <v>40</v>
      </c>
      <c r="S185" t="s">
        <v>950</v>
      </c>
      <c r="T185" t="s">
        <v>67</v>
      </c>
      <c r="U185" t="s">
        <v>569</v>
      </c>
      <c r="V185" t="s">
        <v>56</v>
      </c>
      <c r="W185" t="s">
        <v>570</v>
      </c>
      <c r="X185" t="s">
        <v>35</v>
      </c>
      <c r="Y185" t="s">
        <v>571</v>
      </c>
      <c r="Z185" t="s">
        <v>40</v>
      </c>
      <c r="AA185" t="s">
        <v>35</v>
      </c>
      <c r="AB185" t="s">
        <v>35</v>
      </c>
      <c r="AC185" t="s">
        <v>35</v>
      </c>
      <c r="AD185" t="str">
        <f>HYPERLINK("https://esastar-publication.sso.esa.int/ESATenderActions/details/185698", "https://esastar-publication.sso.esa.int/ESATenderActions/details/185698")</f>
        <v>https://esastar-publication.sso.esa.int/ESATenderActions/details/185698</v>
      </c>
    </row>
    <row r="186" spans="1:30" hidden="1" x14ac:dyDescent="0.35">
      <c r="A186" t="s">
        <v>1131</v>
      </c>
      <c r="B186" t="s">
        <v>1132</v>
      </c>
      <c r="C186" t="s">
        <v>50</v>
      </c>
      <c r="D186" t="s">
        <v>1133</v>
      </c>
      <c r="E186" t="s">
        <v>34</v>
      </c>
      <c r="F186" t="s">
        <v>35</v>
      </c>
      <c r="G186" s="1">
        <v>46132</v>
      </c>
      <c r="H186" t="s">
        <v>35</v>
      </c>
      <c r="I186" t="s">
        <v>35</v>
      </c>
      <c r="J186" t="s">
        <v>35</v>
      </c>
      <c r="K186" t="s">
        <v>35</v>
      </c>
      <c r="L186" s="1">
        <v>46132</v>
      </c>
      <c r="M186" t="s">
        <v>52</v>
      </c>
      <c r="N186" t="s">
        <v>37</v>
      </c>
      <c r="O186" t="s">
        <v>64</v>
      </c>
      <c r="P186" t="s">
        <v>140</v>
      </c>
      <c r="Q186" t="s">
        <v>40</v>
      </c>
      <c r="R186" t="s">
        <v>40</v>
      </c>
      <c r="S186" t="s">
        <v>123</v>
      </c>
      <c r="T186" t="s">
        <v>67</v>
      </c>
      <c r="U186" t="s">
        <v>569</v>
      </c>
      <c r="V186" t="s">
        <v>56</v>
      </c>
      <c r="W186" t="s">
        <v>799</v>
      </c>
      <c r="X186" t="s">
        <v>35</v>
      </c>
      <c r="Y186" t="s">
        <v>571</v>
      </c>
      <c r="Z186" t="s">
        <v>40</v>
      </c>
      <c r="AA186" t="s">
        <v>35</v>
      </c>
      <c r="AB186" t="s">
        <v>35</v>
      </c>
      <c r="AC186" t="s">
        <v>35</v>
      </c>
      <c r="AD186" t="str">
        <f>HYPERLINK("https://esastar-publication.sso.esa.int/ESATenderActions/details/185697", "https://esastar-publication.sso.esa.int/ESATenderActions/details/185697")</f>
        <v>https://esastar-publication.sso.esa.int/ESATenderActions/details/185697</v>
      </c>
    </row>
    <row r="187" spans="1:30" hidden="1" x14ac:dyDescent="0.35">
      <c r="A187" t="s">
        <v>1134</v>
      </c>
      <c r="B187" t="s">
        <v>1135</v>
      </c>
      <c r="C187" t="s">
        <v>50</v>
      </c>
      <c r="D187" t="s">
        <v>1136</v>
      </c>
      <c r="E187" t="s">
        <v>34</v>
      </c>
      <c r="F187" t="s">
        <v>35</v>
      </c>
      <c r="G187" s="1">
        <v>46132</v>
      </c>
      <c r="H187" t="s">
        <v>35</v>
      </c>
      <c r="I187" t="s">
        <v>35</v>
      </c>
      <c r="J187" t="s">
        <v>35</v>
      </c>
      <c r="K187" t="s">
        <v>35</v>
      </c>
      <c r="L187" s="1">
        <v>46314</v>
      </c>
      <c r="M187" t="s">
        <v>75</v>
      </c>
      <c r="N187" t="s">
        <v>37</v>
      </c>
      <c r="O187" t="s">
        <v>64</v>
      </c>
      <c r="P187" t="s">
        <v>35</v>
      </c>
      <c r="Q187" t="s">
        <v>65</v>
      </c>
      <c r="R187" t="s">
        <v>40</v>
      </c>
      <c r="S187" t="s">
        <v>950</v>
      </c>
      <c r="T187" t="s">
        <v>67</v>
      </c>
      <c r="U187" t="s">
        <v>569</v>
      </c>
      <c r="V187" t="s">
        <v>35</v>
      </c>
      <c r="W187" t="s">
        <v>570</v>
      </c>
      <c r="X187" t="s">
        <v>35</v>
      </c>
      <c r="Y187" t="s">
        <v>1137</v>
      </c>
      <c r="Z187" t="s">
        <v>40</v>
      </c>
      <c r="AA187" t="s">
        <v>35</v>
      </c>
      <c r="AB187" t="s">
        <v>1046</v>
      </c>
      <c r="AC187" t="s">
        <v>35</v>
      </c>
      <c r="AD187" t="str">
        <f>HYPERLINK("https://esastar-publication.sso.esa.int/ESATenderActions/details/185696", "https://esastar-publication.sso.esa.int/ESATenderActions/details/185696")</f>
        <v>https://esastar-publication.sso.esa.int/ESATenderActions/details/185696</v>
      </c>
    </row>
    <row r="188" spans="1:30" x14ac:dyDescent="0.35">
      <c r="A188" t="s">
        <v>1138</v>
      </c>
      <c r="B188" t="s">
        <v>1139</v>
      </c>
      <c r="C188" t="s">
        <v>32</v>
      </c>
      <c r="D188" t="s">
        <v>1140</v>
      </c>
      <c r="E188" t="s">
        <v>34</v>
      </c>
      <c r="F188" t="s">
        <v>35</v>
      </c>
      <c r="G188" s="1">
        <v>46132</v>
      </c>
      <c r="H188" s="1">
        <v>46225</v>
      </c>
      <c r="I188" s="1">
        <v>46323</v>
      </c>
      <c r="J188" s="1">
        <v>46309</v>
      </c>
      <c r="K188" s="1">
        <v>46309</v>
      </c>
      <c r="L188" s="1">
        <v>46268</v>
      </c>
      <c r="M188" t="s">
        <v>36</v>
      </c>
      <c r="N188" t="s">
        <v>37</v>
      </c>
      <c r="O188" t="s">
        <v>64</v>
      </c>
      <c r="P188" t="s">
        <v>140</v>
      </c>
      <c r="Q188" t="s">
        <v>65</v>
      </c>
      <c r="R188" t="s">
        <v>40</v>
      </c>
      <c r="S188" t="s">
        <v>123</v>
      </c>
      <c r="T188" t="s">
        <v>67</v>
      </c>
      <c r="U188" t="s">
        <v>124</v>
      </c>
      <c r="V188" t="s">
        <v>35</v>
      </c>
      <c r="W188" t="s">
        <v>35</v>
      </c>
      <c r="X188" t="s">
        <v>125</v>
      </c>
      <c r="Y188" t="s">
        <v>1141</v>
      </c>
      <c r="Z188" t="s">
        <v>40</v>
      </c>
      <c r="AA188" t="s">
        <v>35</v>
      </c>
      <c r="AB188" t="s">
        <v>322</v>
      </c>
      <c r="AC188" t="s">
        <v>271</v>
      </c>
      <c r="AD188" t="str">
        <f>HYPERLINK("https://esastar-publication.sso.esa.int/ESATenderActions/details/185669", "https://esastar-publication.sso.esa.int/ESATenderActions/details/185669")</f>
        <v>https://esastar-publication.sso.esa.int/ESATenderActions/details/185669</v>
      </c>
    </row>
    <row r="189" spans="1:30" hidden="1" x14ac:dyDescent="0.35">
      <c r="A189" t="s">
        <v>1142</v>
      </c>
      <c r="B189" t="s">
        <v>1143</v>
      </c>
      <c r="C189" t="s">
        <v>50</v>
      </c>
      <c r="D189" t="s">
        <v>1144</v>
      </c>
      <c r="E189" t="s">
        <v>34</v>
      </c>
      <c r="F189" t="s">
        <v>35</v>
      </c>
      <c r="G189" s="1">
        <v>46132</v>
      </c>
      <c r="H189" t="s">
        <v>35</v>
      </c>
      <c r="I189" t="s">
        <v>35</v>
      </c>
      <c r="J189" t="s">
        <v>35</v>
      </c>
      <c r="K189" t="s">
        <v>35</v>
      </c>
      <c r="L189" s="1">
        <v>46132</v>
      </c>
      <c r="M189" t="s">
        <v>52</v>
      </c>
      <c r="N189" t="s">
        <v>37</v>
      </c>
      <c r="O189" t="s">
        <v>64</v>
      </c>
      <c r="P189" t="s">
        <v>140</v>
      </c>
      <c r="Q189" t="s">
        <v>40</v>
      </c>
      <c r="R189" t="s">
        <v>40</v>
      </c>
      <c r="S189" t="s">
        <v>123</v>
      </c>
      <c r="T189" t="s">
        <v>67</v>
      </c>
      <c r="U189" t="s">
        <v>569</v>
      </c>
      <c r="V189" t="s">
        <v>56</v>
      </c>
      <c r="W189" t="s">
        <v>799</v>
      </c>
      <c r="X189" t="s">
        <v>35</v>
      </c>
      <c r="Y189" t="s">
        <v>955</v>
      </c>
      <c r="Z189" t="s">
        <v>40</v>
      </c>
      <c r="AA189" t="s">
        <v>35</v>
      </c>
      <c r="AB189" t="s">
        <v>1145</v>
      </c>
      <c r="AC189" t="s">
        <v>35</v>
      </c>
      <c r="AD189" t="str">
        <f>HYPERLINK("https://esastar-publication.sso.esa.int/ESATenderActions/details/185667", "https://esastar-publication.sso.esa.int/ESATenderActions/details/185667")</f>
        <v>https://esastar-publication.sso.esa.int/ESATenderActions/details/185667</v>
      </c>
    </row>
    <row r="190" spans="1:30" x14ac:dyDescent="0.35">
      <c r="A190" t="s">
        <v>1146</v>
      </c>
      <c r="B190" t="s">
        <v>1147</v>
      </c>
      <c r="C190" t="s">
        <v>32</v>
      </c>
      <c r="D190" t="s">
        <v>1148</v>
      </c>
      <c r="E190" t="s">
        <v>34</v>
      </c>
      <c r="F190" t="s">
        <v>35</v>
      </c>
      <c r="G190" s="1">
        <v>46126</v>
      </c>
      <c r="H190" s="1">
        <v>46255</v>
      </c>
      <c r="I190" s="1">
        <v>46331</v>
      </c>
      <c r="J190" s="1">
        <v>46317</v>
      </c>
      <c r="K190" s="1">
        <v>46317</v>
      </c>
      <c r="L190" s="1">
        <v>46309</v>
      </c>
      <c r="M190" t="s">
        <v>36</v>
      </c>
      <c r="N190" t="s">
        <v>53</v>
      </c>
      <c r="O190" t="s">
        <v>64</v>
      </c>
      <c r="P190" t="s">
        <v>54</v>
      </c>
      <c r="Q190" t="s">
        <v>40</v>
      </c>
      <c r="R190" t="s">
        <v>40</v>
      </c>
      <c r="S190" t="s">
        <v>911</v>
      </c>
      <c r="T190" t="s">
        <v>67</v>
      </c>
      <c r="U190" t="s">
        <v>1149</v>
      </c>
      <c r="V190" t="s">
        <v>35</v>
      </c>
      <c r="W190" t="s">
        <v>35</v>
      </c>
      <c r="X190" t="s">
        <v>776</v>
      </c>
      <c r="Y190" t="s">
        <v>541</v>
      </c>
      <c r="Z190" t="s">
        <v>40</v>
      </c>
      <c r="AA190" t="s">
        <v>35</v>
      </c>
      <c r="AB190" t="s">
        <v>109</v>
      </c>
      <c r="AC190" t="s">
        <v>1150</v>
      </c>
      <c r="AD190" t="str">
        <f>HYPERLINK("https://esastar-publication.sso.esa.int/ESATenderActions/details/185358", "https://esastar-publication.sso.esa.int/ESATenderActions/details/185358")</f>
        <v>https://esastar-publication.sso.esa.int/ESATenderActions/details/185358</v>
      </c>
    </row>
    <row r="191" spans="1:30" x14ac:dyDescent="0.35">
      <c r="A191" t="s">
        <v>1151</v>
      </c>
      <c r="B191" t="s">
        <v>1152</v>
      </c>
      <c r="C191" t="s">
        <v>32</v>
      </c>
      <c r="D191" t="s">
        <v>1153</v>
      </c>
      <c r="E191" t="s">
        <v>102</v>
      </c>
      <c r="F191" t="s">
        <v>352</v>
      </c>
      <c r="G191" s="1">
        <v>46114</v>
      </c>
      <c r="H191" s="1">
        <v>46114</v>
      </c>
      <c r="I191" s="1">
        <v>46752</v>
      </c>
      <c r="J191" s="1">
        <v>46738</v>
      </c>
      <c r="K191" s="1">
        <v>46738</v>
      </c>
      <c r="L191" s="1">
        <v>46309</v>
      </c>
      <c r="M191" t="s">
        <v>36</v>
      </c>
      <c r="N191" t="s">
        <v>37</v>
      </c>
      <c r="O191" t="s">
        <v>199</v>
      </c>
      <c r="P191" t="s">
        <v>35</v>
      </c>
      <c r="Q191" t="s">
        <v>40</v>
      </c>
      <c r="R191" t="s">
        <v>40</v>
      </c>
      <c r="S191" t="s">
        <v>1154</v>
      </c>
      <c r="T191" t="s">
        <v>67</v>
      </c>
      <c r="U191" t="s">
        <v>175</v>
      </c>
      <c r="V191" t="s">
        <v>35</v>
      </c>
      <c r="W191" t="s">
        <v>35</v>
      </c>
      <c r="X191" t="s">
        <v>690</v>
      </c>
      <c r="Y191" t="s">
        <v>1155</v>
      </c>
      <c r="Z191" t="s">
        <v>40</v>
      </c>
      <c r="AA191" t="s">
        <v>35</v>
      </c>
      <c r="AB191" t="s">
        <v>109</v>
      </c>
      <c r="AC191" t="s">
        <v>35</v>
      </c>
      <c r="AD191" t="str">
        <f>HYPERLINK("https://esastar-publication.sso.esa.int/ESATenderActions/details/184834", "https://esastar-publication.sso.esa.int/ESATenderActions/details/184834")</f>
        <v>https://esastar-publication.sso.esa.int/ESATenderActions/details/184834</v>
      </c>
    </row>
    <row r="192" spans="1:30" ht="29" hidden="1" x14ac:dyDescent="0.35">
      <c r="A192" t="s">
        <v>1156</v>
      </c>
      <c r="B192" t="s">
        <v>1157</v>
      </c>
      <c r="C192" t="s">
        <v>50</v>
      </c>
      <c r="D192" t="s">
        <v>1158</v>
      </c>
      <c r="E192" t="s">
        <v>34</v>
      </c>
      <c r="F192" t="s">
        <v>35</v>
      </c>
      <c r="G192" s="1">
        <v>46114</v>
      </c>
      <c r="H192" t="s">
        <v>35</v>
      </c>
      <c r="I192" t="s">
        <v>35</v>
      </c>
      <c r="J192" t="s">
        <v>35</v>
      </c>
      <c r="K192" t="s">
        <v>35</v>
      </c>
      <c r="L192" s="1">
        <v>46114</v>
      </c>
      <c r="M192" t="s">
        <v>52</v>
      </c>
      <c r="N192" t="s">
        <v>37</v>
      </c>
      <c r="O192" t="s">
        <v>64</v>
      </c>
      <c r="P192" t="s">
        <v>35</v>
      </c>
      <c r="Q192" t="s">
        <v>40</v>
      </c>
      <c r="R192" t="s">
        <v>40</v>
      </c>
      <c r="S192" t="s">
        <v>437</v>
      </c>
      <c r="T192" t="s">
        <v>67</v>
      </c>
      <c r="U192" t="s">
        <v>43</v>
      </c>
      <c r="V192" t="s">
        <v>80</v>
      </c>
      <c r="W192" t="s">
        <v>438</v>
      </c>
      <c r="X192" t="s">
        <v>35</v>
      </c>
      <c r="Y192" t="s">
        <v>45</v>
      </c>
      <c r="Z192" t="s">
        <v>40</v>
      </c>
      <c r="AA192" t="s">
        <v>35</v>
      </c>
      <c r="AB192" t="s">
        <v>1159</v>
      </c>
      <c r="AC192" t="s">
        <v>497</v>
      </c>
      <c r="AD192" t="str">
        <f>HYPERLINK("https://esastar-publication.sso.esa.int/ESATenderActions/details/184828", "https://esastar-publication.sso.esa.int/ESATenderActions/details/184828")</f>
        <v>https://esastar-publication.sso.esa.int/ESATenderActions/details/184828</v>
      </c>
    </row>
    <row r="193" spans="1:30" hidden="1" x14ac:dyDescent="0.35">
      <c r="A193" t="s">
        <v>1160</v>
      </c>
      <c r="B193" t="s">
        <v>1161</v>
      </c>
      <c r="C193" t="s">
        <v>50</v>
      </c>
      <c r="D193" t="s">
        <v>1162</v>
      </c>
      <c r="E193" t="s">
        <v>34</v>
      </c>
      <c r="F193" t="s">
        <v>35</v>
      </c>
      <c r="G193" s="1">
        <v>46107</v>
      </c>
      <c r="H193" t="s">
        <v>35</v>
      </c>
      <c r="I193" t="s">
        <v>35</v>
      </c>
      <c r="J193" t="s">
        <v>35</v>
      </c>
      <c r="K193" t="s">
        <v>35</v>
      </c>
      <c r="L193" s="1">
        <v>46107</v>
      </c>
      <c r="M193" t="s">
        <v>52</v>
      </c>
      <c r="N193" t="s">
        <v>501</v>
      </c>
      <c r="O193" t="s">
        <v>64</v>
      </c>
      <c r="P193" t="s">
        <v>140</v>
      </c>
      <c r="Q193" t="s">
        <v>40</v>
      </c>
      <c r="R193" t="s">
        <v>40</v>
      </c>
      <c r="S193" t="s">
        <v>123</v>
      </c>
      <c r="T193" t="s">
        <v>67</v>
      </c>
      <c r="U193" t="s">
        <v>124</v>
      </c>
      <c r="V193" t="s">
        <v>56</v>
      </c>
      <c r="W193" t="s">
        <v>799</v>
      </c>
      <c r="X193" t="s">
        <v>35</v>
      </c>
      <c r="Y193" t="s">
        <v>294</v>
      </c>
      <c r="Z193" t="s">
        <v>40</v>
      </c>
      <c r="AA193" t="s">
        <v>35</v>
      </c>
      <c r="AB193" t="s">
        <v>168</v>
      </c>
      <c r="AC193" t="s">
        <v>861</v>
      </c>
      <c r="AD193" t="str">
        <f>HYPERLINK("https://esastar-publication.sso.esa.int/ESATenderActions/details/184418", "https://esastar-publication.sso.esa.int/ESATenderActions/details/184418")</f>
        <v>https://esastar-publication.sso.esa.int/ESATenderActions/details/184418</v>
      </c>
    </row>
    <row r="194" spans="1:30" hidden="1" x14ac:dyDescent="0.35">
      <c r="A194" t="s">
        <v>1163</v>
      </c>
      <c r="B194" t="s">
        <v>1164</v>
      </c>
      <c r="C194" t="s">
        <v>50</v>
      </c>
      <c r="D194" t="s">
        <v>1165</v>
      </c>
      <c r="E194" t="s">
        <v>34</v>
      </c>
      <c r="F194" t="s">
        <v>35</v>
      </c>
      <c r="G194" s="1">
        <v>46107</v>
      </c>
      <c r="H194" t="s">
        <v>35</v>
      </c>
      <c r="I194" t="s">
        <v>35</v>
      </c>
      <c r="J194" t="s">
        <v>35</v>
      </c>
      <c r="K194" t="s">
        <v>35</v>
      </c>
      <c r="L194" s="1">
        <v>46218</v>
      </c>
      <c r="M194" t="s">
        <v>75</v>
      </c>
      <c r="N194" t="s">
        <v>37</v>
      </c>
      <c r="O194" t="s">
        <v>64</v>
      </c>
      <c r="P194" t="s">
        <v>140</v>
      </c>
      <c r="Q194" t="s">
        <v>65</v>
      </c>
      <c r="R194" t="s">
        <v>40</v>
      </c>
      <c r="S194" t="s">
        <v>123</v>
      </c>
      <c r="T194" t="s">
        <v>67</v>
      </c>
      <c r="U194" t="s">
        <v>124</v>
      </c>
      <c r="V194" t="s">
        <v>56</v>
      </c>
      <c r="W194" t="s">
        <v>1166</v>
      </c>
      <c r="X194" t="s">
        <v>35</v>
      </c>
      <c r="Y194" t="s">
        <v>1167</v>
      </c>
      <c r="Z194" t="s">
        <v>40</v>
      </c>
      <c r="AA194" t="s">
        <v>35</v>
      </c>
      <c r="AB194" t="s">
        <v>1168</v>
      </c>
      <c r="AC194" t="s">
        <v>1169</v>
      </c>
      <c r="AD194" t="str">
        <f>HYPERLINK("https://esastar-publication.sso.esa.int/ESATenderActions/details/184417", "https://esastar-publication.sso.esa.int/ESATenderActions/details/184417")</f>
        <v>https://esastar-publication.sso.esa.int/ESATenderActions/details/184417</v>
      </c>
    </row>
    <row r="195" spans="1:30" ht="29" hidden="1" x14ac:dyDescent="0.35">
      <c r="A195" t="s">
        <v>1170</v>
      </c>
      <c r="B195" t="s">
        <v>1171</v>
      </c>
      <c r="C195" t="s">
        <v>50</v>
      </c>
      <c r="D195" t="s">
        <v>1172</v>
      </c>
      <c r="E195" t="s">
        <v>34</v>
      </c>
      <c r="F195" t="s">
        <v>35</v>
      </c>
      <c r="G195" s="1">
        <v>46107</v>
      </c>
      <c r="H195" t="s">
        <v>35</v>
      </c>
      <c r="I195" t="s">
        <v>35</v>
      </c>
      <c r="J195" t="s">
        <v>35</v>
      </c>
      <c r="K195" t="s">
        <v>35</v>
      </c>
      <c r="L195" s="1">
        <v>46309</v>
      </c>
      <c r="M195" t="s">
        <v>63</v>
      </c>
      <c r="N195" t="s">
        <v>37</v>
      </c>
      <c r="O195" t="s">
        <v>38</v>
      </c>
      <c r="P195" t="s">
        <v>35</v>
      </c>
      <c r="Q195" t="s">
        <v>65</v>
      </c>
      <c r="R195" t="s">
        <v>40</v>
      </c>
      <c r="S195" t="s">
        <v>437</v>
      </c>
      <c r="T195" t="s">
        <v>67</v>
      </c>
      <c r="U195" t="s">
        <v>43</v>
      </c>
      <c r="V195" t="s">
        <v>80</v>
      </c>
      <c r="W195" t="s">
        <v>495</v>
      </c>
      <c r="X195" t="s">
        <v>35</v>
      </c>
      <c r="Y195" t="s">
        <v>45</v>
      </c>
      <c r="Z195" t="s">
        <v>40</v>
      </c>
      <c r="AA195" t="s">
        <v>35</v>
      </c>
      <c r="AB195" t="s">
        <v>1173</v>
      </c>
      <c r="AC195" t="s">
        <v>497</v>
      </c>
      <c r="AD195" t="str">
        <f>HYPERLINK("https://esastar-publication.sso.esa.int/ESATenderActions/details/184413", "https://esastar-publication.sso.esa.int/ESATenderActions/details/184413")</f>
        <v>https://esastar-publication.sso.esa.int/ESATenderActions/details/184413</v>
      </c>
    </row>
    <row r="196" spans="1:30" x14ac:dyDescent="0.35">
      <c r="A196" t="s">
        <v>1174</v>
      </c>
      <c r="B196" t="s">
        <v>1175</v>
      </c>
      <c r="C196" t="s">
        <v>32</v>
      </c>
      <c r="D196" t="s">
        <v>1176</v>
      </c>
      <c r="E196" t="s">
        <v>102</v>
      </c>
      <c r="F196" t="s">
        <v>352</v>
      </c>
      <c r="G196" s="1">
        <v>46107</v>
      </c>
      <c r="H196" s="1">
        <v>46132</v>
      </c>
      <c r="I196" s="1">
        <v>46160</v>
      </c>
      <c r="J196" s="1">
        <v>46153</v>
      </c>
      <c r="K196" s="1">
        <v>46153</v>
      </c>
      <c r="L196" s="1">
        <v>46132</v>
      </c>
      <c r="M196" t="s">
        <v>122</v>
      </c>
      <c r="N196" t="s">
        <v>37</v>
      </c>
      <c r="O196" t="s">
        <v>199</v>
      </c>
      <c r="P196" t="s">
        <v>35</v>
      </c>
      <c r="Q196" t="s">
        <v>40</v>
      </c>
      <c r="R196" t="s">
        <v>40</v>
      </c>
      <c r="S196" t="s">
        <v>1177</v>
      </c>
      <c r="T196" t="s">
        <v>67</v>
      </c>
      <c r="U196" t="s">
        <v>1178</v>
      </c>
      <c r="V196" t="s">
        <v>35</v>
      </c>
      <c r="W196" t="s">
        <v>35</v>
      </c>
      <c r="X196" t="s">
        <v>893</v>
      </c>
      <c r="Y196" t="s">
        <v>1179</v>
      </c>
      <c r="Z196" t="s">
        <v>40</v>
      </c>
      <c r="AA196" t="s">
        <v>35</v>
      </c>
      <c r="AB196" t="s">
        <v>109</v>
      </c>
      <c r="AC196" t="s">
        <v>1180</v>
      </c>
      <c r="AD196" t="str">
        <f>HYPERLINK("https://esastar-publication.sso.esa.int/ESATenderActions/details/184403", "https://esastar-publication.sso.esa.int/ESATenderActions/details/184403")</f>
        <v>https://esastar-publication.sso.esa.int/ESATenderActions/details/184403</v>
      </c>
    </row>
    <row r="197" spans="1:30" x14ac:dyDescent="0.35">
      <c r="A197" t="s">
        <v>1181</v>
      </c>
      <c r="B197" t="s">
        <v>1182</v>
      </c>
      <c r="C197" t="s">
        <v>32</v>
      </c>
      <c r="D197" t="s">
        <v>1183</v>
      </c>
      <c r="E197" t="s">
        <v>102</v>
      </c>
      <c r="F197" t="s">
        <v>352</v>
      </c>
      <c r="G197" s="1">
        <v>46107</v>
      </c>
      <c r="H197" s="1">
        <v>46153</v>
      </c>
      <c r="I197" s="1">
        <v>47118</v>
      </c>
      <c r="J197" s="1">
        <v>47104</v>
      </c>
      <c r="K197" s="1">
        <v>47104</v>
      </c>
      <c r="L197" s="1">
        <v>46154</v>
      </c>
      <c r="M197" t="s">
        <v>319</v>
      </c>
      <c r="N197" t="s">
        <v>173</v>
      </c>
      <c r="O197" t="s">
        <v>199</v>
      </c>
      <c r="P197" t="s">
        <v>180</v>
      </c>
      <c r="Q197" t="s">
        <v>40</v>
      </c>
      <c r="R197" t="s">
        <v>40</v>
      </c>
      <c r="S197" t="s">
        <v>1184</v>
      </c>
      <c r="T197" t="s">
        <v>67</v>
      </c>
      <c r="U197" t="s">
        <v>1185</v>
      </c>
      <c r="V197" t="s">
        <v>35</v>
      </c>
      <c r="W197" t="s">
        <v>35</v>
      </c>
      <c r="X197" t="s">
        <v>1186</v>
      </c>
      <c r="Y197" t="s">
        <v>1187</v>
      </c>
      <c r="Z197" t="s">
        <v>40</v>
      </c>
      <c r="AA197" t="s">
        <v>35</v>
      </c>
      <c r="AB197" t="s">
        <v>821</v>
      </c>
      <c r="AC197" t="s">
        <v>1188</v>
      </c>
      <c r="AD197" t="str">
        <f>HYPERLINK("https://esastar-publication.sso.esa.int/ESATenderActions/details/184399", "https://esastar-publication.sso.esa.int/ESATenderActions/details/184399")</f>
        <v>https://esastar-publication.sso.esa.int/ESATenderActions/details/184399</v>
      </c>
    </row>
    <row r="198" spans="1:30" x14ac:dyDescent="0.35">
      <c r="A198" t="s">
        <v>1189</v>
      </c>
      <c r="B198" t="s">
        <v>1190</v>
      </c>
      <c r="C198" t="s">
        <v>32</v>
      </c>
      <c r="D198" t="s">
        <v>1191</v>
      </c>
      <c r="E198" t="s">
        <v>102</v>
      </c>
      <c r="F198" t="s">
        <v>352</v>
      </c>
      <c r="G198" s="1">
        <v>46099</v>
      </c>
      <c r="H198" s="1">
        <v>46115</v>
      </c>
      <c r="I198" s="1">
        <v>46752</v>
      </c>
      <c r="J198" s="1">
        <v>46738</v>
      </c>
      <c r="K198" s="1">
        <v>46738</v>
      </c>
      <c r="L198" s="1">
        <v>46132</v>
      </c>
      <c r="M198" t="s">
        <v>36</v>
      </c>
      <c r="N198" t="s">
        <v>37</v>
      </c>
      <c r="O198" t="s">
        <v>64</v>
      </c>
      <c r="P198" t="s">
        <v>140</v>
      </c>
      <c r="Q198" t="s">
        <v>40</v>
      </c>
      <c r="R198" t="s">
        <v>40</v>
      </c>
      <c r="S198" t="s">
        <v>734</v>
      </c>
      <c r="T198" t="s">
        <v>67</v>
      </c>
      <c r="U198" t="s">
        <v>1192</v>
      </c>
      <c r="V198" t="s">
        <v>35</v>
      </c>
      <c r="W198" t="s">
        <v>35</v>
      </c>
      <c r="X198" t="s">
        <v>504</v>
      </c>
      <c r="Y198" t="s">
        <v>1193</v>
      </c>
      <c r="Z198" t="s">
        <v>40</v>
      </c>
      <c r="AA198" t="s">
        <v>35</v>
      </c>
      <c r="AB198" t="s">
        <v>1194</v>
      </c>
      <c r="AC198" t="s">
        <v>1195</v>
      </c>
      <c r="AD198" t="str">
        <f>HYPERLINK("https://esastar-publication.sso.esa.int/ESATenderActions/details/183867", "https://esastar-publication.sso.esa.int/ESATenderActions/details/183867")</f>
        <v>https://esastar-publication.sso.esa.int/ESATenderActions/details/183867</v>
      </c>
    </row>
    <row r="199" spans="1:30" x14ac:dyDescent="0.35">
      <c r="A199" t="s">
        <v>1196</v>
      </c>
      <c r="B199" t="s">
        <v>1197</v>
      </c>
      <c r="C199" t="s">
        <v>32</v>
      </c>
      <c r="D199" t="s">
        <v>1198</v>
      </c>
      <c r="E199" t="s">
        <v>102</v>
      </c>
      <c r="F199" t="s">
        <v>198</v>
      </c>
      <c r="G199" s="1">
        <v>46099</v>
      </c>
      <c r="H199" s="1">
        <v>46154</v>
      </c>
      <c r="I199" s="1">
        <v>47756</v>
      </c>
      <c r="J199" s="1">
        <v>47742</v>
      </c>
      <c r="K199" s="1">
        <v>47742</v>
      </c>
      <c r="L199" s="1">
        <v>46217</v>
      </c>
      <c r="M199" t="s">
        <v>36</v>
      </c>
      <c r="N199" t="s">
        <v>53</v>
      </c>
      <c r="O199" t="s">
        <v>199</v>
      </c>
      <c r="P199" t="s">
        <v>54</v>
      </c>
      <c r="Q199" t="s">
        <v>40</v>
      </c>
      <c r="R199" t="s">
        <v>40</v>
      </c>
      <c r="S199" t="s">
        <v>1199</v>
      </c>
      <c r="T199" t="s">
        <v>67</v>
      </c>
      <c r="U199" t="s">
        <v>175</v>
      </c>
      <c r="V199" t="s">
        <v>35</v>
      </c>
      <c r="W199" t="s">
        <v>35</v>
      </c>
      <c r="X199" t="s">
        <v>586</v>
      </c>
      <c r="Y199" t="s">
        <v>1155</v>
      </c>
      <c r="Z199" t="s">
        <v>40</v>
      </c>
      <c r="AA199" t="s">
        <v>35</v>
      </c>
      <c r="AB199" t="s">
        <v>608</v>
      </c>
      <c r="AC199" t="s">
        <v>84</v>
      </c>
      <c r="AD199" t="str">
        <f>HYPERLINK("https://esastar-publication.sso.esa.int/ESATenderActions/details/183863", "https://esastar-publication.sso.esa.int/ESATenderActions/details/183863")</f>
        <v>https://esastar-publication.sso.esa.int/ESATenderActions/details/183863</v>
      </c>
    </row>
    <row r="200" spans="1:30" ht="29" hidden="1" x14ac:dyDescent="0.35">
      <c r="A200" t="s">
        <v>1200</v>
      </c>
      <c r="B200" t="s">
        <v>1201</v>
      </c>
      <c r="C200" t="s">
        <v>50</v>
      </c>
      <c r="D200" t="s">
        <v>1202</v>
      </c>
      <c r="E200" t="s">
        <v>34</v>
      </c>
      <c r="F200" t="s">
        <v>35</v>
      </c>
      <c r="G200" s="1">
        <v>46099</v>
      </c>
      <c r="H200" t="s">
        <v>35</v>
      </c>
      <c r="I200" t="s">
        <v>35</v>
      </c>
      <c r="J200" t="s">
        <v>35</v>
      </c>
      <c r="K200" t="s">
        <v>35</v>
      </c>
      <c r="L200" s="1">
        <v>46128</v>
      </c>
      <c r="M200" t="s">
        <v>75</v>
      </c>
      <c r="N200" t="s">
        <v>37</v>
      </c>
      <c r="O200" t="s">
        <v>38</v>
      </c>
      <c r="P200" t="s">
        <v>39</v>
      </c>
      <c r="Q200" t="s">
        <v>40</v>
      </c>
      <c r="R200" t="s">
        <v>40</v>
      </c>
      <c r="S200" t="s">
        <v>232</v>
      </c>
      <c r="T200" t="s">
        <v>219</v>
      </c>
      <c r="U200" t="s">
        <v>43</v>
      </c>
      <c r="V200" t="s">
        <v>80</v>
      </c>
      <c r="W200" t="s">
        <v>233</v>
      </c>
      <c r="X200" t="s">
        <v>35</v>
      </c>
      <c r="Y200" t="s">
        <v>45</v>
      </c>
      <c r="Z200" t="s">
        <v>40</v>
      </c>
      <c r="AA200" t="s">
        <v>35</v>
      </c>
      <c r="AB200" t="s">
        <v>1203</v>
      </c>
      <c r="AC200" t="s">
        <v>1204</v>
      </c>
      <c r="AD200" t="str">
        <f>HYPERLINK("https://esastar-publication.sso.esa.int/ESATenderActions/details/183859", "https://esastar-publication.sso.esa.int/ESATenderActions/details/183859")</f>
        <v>https://esastar-publication.sso.esa.int/ESATenderActions/details/183859</v>
      </c>
    </row>
    <row r="201" spans="1:30" ht="58" hidden="1" x14ac:dyDescent="0.35">
      <c r="A201" t="s">
        <v>1205</v>
      </c>
      <c r="B201" t="s">
        <v>1206</v>
      </c>
      <c r="C201" t="s">
        <v>50</v>
      </c>
      <c r="D201" t="s">
        <v>1207</v>
      </c>
      <c r="E201" t="s">
        <v>34</v>
      </c>
      <c r="F201" t="s">
        <v>35</v>
      </c>
      <c r="G201" s="1">
        <v>46099</v>
      </c>
      <c r="H201" t="s">
        <v>35</v>
      </c>
      <c r="I201" t="s">
        <v>35</v>
      </c>
      <c r="J201" t="s">
        <v>35</v>
      </c>
      <c r="K201" t="s">
        <v>35</v>
      </c>
      <c r="L201" s="1">
        <v>46099</v>
      </c>
      <c r="M201" t="s">
        <v>52</v>
      </c>
      <c r="N201" t="s">
        <v>37</v>
      </c>
      <c r="O201" t="s">
        <v>64</v>
      </c>
      <c r="P201" t="s">
        <v>140</v>
      </c>
      <c r="Q201" t="s">
        <v>40</v>
      </c>
      <c r="R201" t="s">
        <v>40</v>
      </c>
      <c r="S201" t="s">
        <v>123</v>
      </c>
      <c r="T201" t="s">
        <v>67</v>
      </c>
      <c r="U201" t="s">
        <v>124</v>
      </c>
      <c r="V201" t="s">
        <v>56</v>
      </c>
      <c r="W201" t="s">
        <v>799</v>
      </c>
      <c r="X201" t="s">
        <v>35</v>
      </c>
      <c r="Y201" t="s">
        <v>1208</v>
      </c>
      <c r="Z201" t="s">
        <v>40</v>
      </c>
      <c r="AA201" t="s">
        <v>35</v>
      </c>
      <c r="AB201" t="s">
        <v>1209</v>
      </c>
      <c r="AC201" t="s">
        <v>1210</v>
      </c>
      <c r="AD201" t="str">
        <f>HYPERLINK("https://esastar-publication.sso.esa.int/ESATenderActions/details/183833", "https://esastar-publication.sso.esa.int/ESATenderActions/details/183833")</f>
        <v>https://esastar-publication.sso.esa.int/ESATenderActions/details/183833</v>
      </c>
    </row>
    <row r="202" spans="1:30" x14ac:dyDescent="0.35">
      <c r="A202" t="s">
        <v>1211</v>
      </c>
      <c r="B202" t="s">
        <v>1212</v>
      </c>
      <c r="C202" t="s">
        <v>32</v>
      </c>
      <c r="D202" t="s">
        <v>1213</v>
      </c>
      <c r="E202" t="s">
        <v>34</v>
      </c>
      <c r="F202" t="s">
        <v>35</v>
      </c>
      <c r="G202" s="1">
        <v>46099</v>
      </c>
      <c r="H202" s="1">
        <v>46309</v>
      </c>
      <c r="I202" s="1">
        <v>46366</v>
      </c>
      <c r="J202" s="1">
        <v>46352</v>
      </c>
      <c r="K202" s="1">
        <v>46352</v>
      </c>
      <c r="L202" s="1">
        <v>46309</v>
      </c>
      <c r="M202" t="s">
        <v>122</v>
      </c>
      <c r="N202" t="s">
        <v>37</v>
      </c>
      <c r="O202" t="s">
        <v>64</v>
      </c>
      <c r="P202" t="s">
        <v>35</v>
      </c>
      <c r="Q202" t="s">
        <v>65</v>
      </c>
      <c r="R202" t="s">
        <v>40</v>
      </c>
      <c r="S202" t="s">
        <v>123</v>
      </c>
      <c r="T202" t="s">
        <v>67</v>
      </c>
      <c r="U202" t="s">
        <v>124</v>
      </c>
      <c r="V202" t="s">
        <v>35</v>
      </c>
      <c r="W202" t="s">
        <v>35</v>
      </c>
      <c r="X202" t="s">
        <v>134</v>
      </c>
      <c r="Y202" t="s">
        <v>1167</v>
      </c>
      <c r="Z202" t="s">
        <v>40</v>
      </c>
      <c r="AA202" t="s">
        <v>35</v>
      </c>
      <c r="AB202" t="s">
        <v>322</v>
      </c>
      <c r="AC202" t="s">
        <v>405</v>
      </c>
      <c r="AD202" t="str">
        <f>HYPERLINK("https://esastar-publication.sso.esa.int/ESATenderActions/details/183830", "https://esastar-publication.sso.esa.int/ESATenderActions/details/183830")</f>
        <v>https://esastar-publication.sso.esa.int/ESATenderActions/details/183830</v>
      </c>
    </row>
    <row r="203" spans="1:30" hidden="1" x14ac:dyDescent="0.35">
      <c r="A203" t="s">
        <v>1214</v>
      </c>
      <c r="B203" t="s">
        <v>1215</v>
      </c>
      <c r="C203" t="s">
        <v>50</v>
      </c>
      <c r="D203" t="s">
        <v>1216</v>
      </c>
      <c r="E203" t="s">
        <v>34</v>
      </c>
      <c r="F203" t="s">
        <v>35</v>
      </c>
      <c r="G203" s="1">
        <v>46099</v>
      </c>
      <c r="H203" t="s">
        <v>35</v>
      </c>
      <c r="I203" t="s">
        <v>35</v>
      </c>
      <c r="J203" t="s">
        <v>35</v>
      </c>
      <c r="K203" t="s">
        <v>35</v>
      </c>
      <c r="L203" s="1">
        <v>46099</v>
      </c>
      <c r="M203" t="s">
        <v>52</v>
      </c>
      <c r="N203" t="s">
        <v>37</v>
      </c>
      <c r="O203" t="s">
        <v>64</v>
      </c>
      <c r="P203" t="s">
        <v>140</v>
      </c>
      <c r="Q203" t="s">
        <v>40</v>
      </c>
      <c r="R203" t="s">
        <v>40</v>
      </c>
      <c r="S203" t="s">
        <v>950</v>
      </c>
      <c r="T203" t="s">
        <v>67</v>
      </c>
      <c r="U203" t="s">
        <v>569</v>
      </c>
      <c r="V203" t="s">
        <v>56</v>
      </c>
      <c r="W203" t="s">
        <v>570</v>
      </c>
      <c r="X203" t="s">
        <v>35</v>
      </c>
      <c r="Y203" t="s">
        <v>571</v>
      </c>
      <c r="Z203" t="s">
        <v>40</v>
      </c>
      <c r="AA203" t="s">
        <v>35</v>
      </c>
      <c r="AB203" t="s">
        <v>35</v>
      </c>
      <c r="AC203" t="s">
        <v>35</v>
      </c>
      <c r="AD203" t="str">
        <f>HYPERLINK("https://esastar-publication.sso.esa.int/ESATenderActions/details/183827", "https://esastar-publication.sso.esa.int/ESATenderActions/details/183827")</f>
        <v>https://esastar-publication.sso.esa.int/ESATenderActions/details/183827</v>
      </c>
    </row>
    <row r="204" spans="1:30" x14ac:dyDescent="0.35">
      <c r="A204" t="s">
        <v>1217</v>
      </c>
      <c r="B204" t="s">
        <v>1218</v>
      </c>
      <c r="C204" t="s">
        <v>32</v>
      </c>
      <c r="D204" t="s">
        <v>1219</v>
      </c>
      <c r="E204" t="s">
        <v>34</v>
      </c>
      <c r="F204" t="s">
        <v>35</v>
      </c>
      <c r="G204" s="1">
        <v>46086</v>
      </c>
      <c r="H204" s="1">
        <v>46234</v>
      </c>
      <c r="I204" s="1">
        <v>46317</v>
      </c>
      <c r="J204" s="1">
        <v>46310</v>
      </c>
      <c r="K204" s="1">
        <v>46310</v>
      </c>
      <c r="L204" s="1">
        <v>46279</v>
      </c>
      <c r="M204" t="s">
        <v>36</v>
      </c>
      <c r="N204" t="s">
        <v>37</v>
      </c>
      <c r="O204" t="s">
        <v>38</v>
      </c>
      <c r="P204" t="s">
        <v>39</v>
      </c>
      <c r="Q204" t="s">
        <v>65</v>
      </c>
      <c r="R204" t="s">
        <v>40</v>
      </c>
      <c r="S204" t="s">
        <v>41</v>
      </c>
      <c r="T204" t="s">
        <v>219</v>
      </c>
      <c r="U204" t="s">
        <v>43</v>
      </c>
      <c r="V204" t="s">
        <v>35</v>
      </c>
      <c r="W204" t="s">
        <v>35</v>
      </c>
      <c r="X204" t="s">
        <v>44</v>
      </c>
      <c r="Y204" t="s">
        <v>45</v>
      </c>
      <c r="Z204" t="s">
        <v>40</v>
      </c>
      <c r="AA204" t="s">
        <v>35</v>
      </c>
      <c r="AB204" t="s">
        <v>1220</v>
      </c>
      <c r="AC204" t="s">
        <v>150</v>
      </c>
      <c r="AD204" t="str">
        <f>HYPERLINK("https://esastar-publication.sso.esa.int/ESATenderActions/details/183208", "https://esastar-publication.sso.esa.int/ESATenderActions/details/183208")</f>
        <v>https://esastar-publication.sso.esa.int/ESATenderActions/details/183208</v>
      </c>
    </row>
    <row r="205" spans="1:30" hidden="1" x14ac:dyDescent="0.35">
      <c r="A205" t="s">
        <v>1221</v>
      </c>
      <c r="B205" t="s">
        <v>1222</v>
      </c>
      <c r="C205" t="s">
        <v>50</v>
      </c>
      <c r="D205" t="s">
        <v>1223</v>
      </c>
      <c r="E205" t="s">
        <v>34</v>
      </c>
      <c r="F205" t="s">
        <v>35</v>
      </c>
      <c r="G205" s="1">
        <v>46080</v>
      </c>
      <c r="H205" t="s">
        <v>35</v>
      </c>
      <c r="I205" t="s">
        <v>35</v>
      </c>
      <c r="J205" t="s">
        <v>35</v>
      </c>
      <c r="K205" t="s">
        <v>35</v>
      </c>
      <c r="L205" s="1">
        <v>46087</v>
      </c>
      <c r="M205" t="s">
        <v>172</v>
      </c>
      <c r="N205" t="s">
        <v>37</v>
      </c>
      <c r="O205" t="s">
        <v>199</v>
      </c>
      <c r="P205" t="s">
        <v>35</v>
      </c>
      <c r="Q205" t="s">
        <v>40</v>
      </c>
      <c r="R205" t="s">
        <v>40</v>
      </c>
      <c r="S205" t="s">
        <v>1224</v>
      </c>
      <c r="T205" t="s">
        <v>67</v>
      </c>
      <c r="U205" t="s">
        <v>175</v>
      </c>
      <c r="V205" t="s">
        <v>56</v>
      </c>
      <c r="W205" t="s">
        <v>239</v>
      </c>
      <c r="X205" t="s">
        <v>35</v>
      </c>
      <c r="Y205" t="s">
        <v>541</v>
      </c>
      <c r="Z205" t="s">
        <v>40</v>
      </c>
      <c r="AA205" t="s">
        <v>35</v>
      </c>
      <c r="AB205" t="s">
        <v>35</v>
      </c>
      <c r="AC205" t="s">
        <v>35</v>
      </c>
      <c r="AD205" t="str">
        <f>HYPERLINK("https://esastar-publication.sso.esa.int/ESATenderActions/details/182902", "https://esastar-publication.sso.esa.int/ESATenderActions/details/182902")</f>
        <v>https://esastar-publication.sso.esa.int/ESATenderActions/details/182902</v>
      </c>
    </row>
    <row r="206" spans="1:30" hidden="1" x14ac:dyDescent="0.35">
      <c r="A206" t="s">
        <v>1225</v>
      </c>
      <c r="B206" t="s">
        <v>1226</v>
      </c>
      <c r="C206" t="s">
        <v>50</v>
      </c>
      <c r="D206" t="s">
        <v>1227</v>
      </c>
      <c r="E206" t="s">
        <v>34</v>
      </c>
      <c r="F206" t="s">
        <v>35</v>
      </c>
      <c r="G206" s="1">
        <v>46073</v>
      </c>
      <c r="H206" t="s">
        <v>35</v>
      </c>
      <c r="I206" t="s">
        <v>35</v>
      </c>
      <c r="J206" t="s">
        <v>35</v>
      </c>
      <c r="K206" t="s">
        <v>35</v>
      </c>
      <c r="L206" s="1">
        <v>46073</v>
      </c>
      <c r="M206" t="s">
        <v>52</v>
      </c>
      <c r="N206" t="s">
        <v>37</v>
      </c>
      <c r="O206" t="s">
        <v>64</v>
      </c>
      <c r="P206" t="s">
        <v>35</v>
      </c>
      <c r="Q206" t="s">
        <v>40</v>
      </c>
      <c r="R206" t="s">
        <v>40</v>
      </c>
      <c r="S206" t="s">
        <v>1228</v>
      </c>
      <c r="T206" t="s">
        <v>219</v>
      </c>
      <c r="U206" t="s">
        <v>830</v>
      </c>
      <c r="V206" t="s">
        <v>56</v>
      </c>
      <c r="W206" t="s">
        <v>1229</v>
      </c>
      <c r="X206" t="s">
        <v>35</v>
      </c>
      <c r="Y206" t="s">
        <v>832</v>
      </c>
      <c r="Z206" t="s">
        <v>40</v>
      </c>
      <c r="AA206" t="s">
        <v>35</v>
      </c>
      <c r="AB206" t="s">
        <v>1000</v>
      </c>
      <c r="AC206" t="s">
        <v>98</v>
      </c>
      <c r="AD206" t="str">
        <f>HYPERLINK("https://esastar-publication.sso.esa.int/ESATenderActions/details/182555", "https://esastar-publication.sso.esa.int/ESATenderActions/details/182555")</f>
        <v>https://esastar-publication.sso.esa.int/ESATenderActions/details/182555</v>
      </c>
    </row>
    <row r="207" spans="1:30" ht="29" hidden="1" x14ac:dyDescent="0.35">
      <c r="A207" t="s">
        <v>1230</v>
      </c>
      <c r="B207" t="s">
        <v>1231</v>
      </c>
      <c r="C207" t="s">
        <v>50</v>
      </c>
      <c r="D207" t="s">
        <v>1232</v>
      </c>
      <c r="E207" t="s">
        <v>34</v>
      </c>
      <c r="F207" t="s">
        <v>35</v>
      </c>
      <c r="G207" s="1">
        <v>46073</v>
      </c>
      <c r="H207" t="s">
        <v>35</v>
      </c>
      <c r="I207" t="s">
        <v>35</v>
      </c>
      <c r="J207" t="s">
        <v>35</v>
      </c>
      <c r="K207" t="s">
        <v>35</v>
      </c>
      <c r="L207" s="1">
        <v>46073</v>
      </c>
      <c r="M207" t="s">
        <v>52</v>
      </c>
      <c r="N207" t="s">
        <v>37</v>
      </c>
      <c r="O207" t="s">
        <v>38</v>
      </c>
      <c r="P207" t="s">
        <v>39</v>
      </c>
      <c r="Q207" t="s">
        <v>40</v>
      </c>
      <c r="R207" t="s">
        <v>40</v>
      </c>
      <c r="S207" t="s">
        <v>1233</v>
      </c>
      <c r="T207" t="s">
        <v>219</v>
      </c>
      <c r="U207" t="s">
        <v>43</v>
      </c>
      <c r="V207" t="s">
        <v>56</v>
      </c>
      <c r="W207" t="s">
        <v>1234</v>
      </c>
      <c r="X207" t="s">
        <v>35</v>
      </c>
      <c r="Y207" t="s">
        <v>45</v>
      </c>
      <c r="Z207" t="s">
        <v>40</v>
      </c>
      <c r="AA207" t="s">
        <v>35</v>
      </c>
      <c r="AB207" t="s">
        <v>1235</v>
      </c>
      <c r="AC207" t="s">
        <v>1180</v>
      </c>
      <c r="AD207" t="str">
        <f>HYPERLINK("https://esastar-publication.sso.esa.int/ESATenderActions/details/182552", "https://esastar-publication.sso.esa.int/ESATenderActions/details/182552")</f>
        <v>https://esastar-publication.sso.esa.int/ESATenderActions/details/182552</v>
      </c>
    </row>
    <row r="208" spans="1:30" x14ac:dyDescent="0.35">
      <c r="A208" t="s">
        <v>1236</v>
      </c>
      <c r="B208" t="s">
        <v>1237</v>
      </c>
      <c r="C208" t="s">
        <v>32</v>
      </c>
      <c r="D208" t="s">
        <v>1238</v>
      </c>
      <c r="E208" t="s">
        <v>34</v>
      </c>
      <c r="F208" t="s">
        <v>35</v>
      </c>
      <c r="G208" s="1">
        <v>46073</v>
      </c>
      <c r="H208" s="1">
        <v>46301</v>
      </c>
      <c r="I208" s="1">
        <v>46344</v>
      </c>
      <c r="J208" s="1">
        <v>46337</v>
      </c>
      <c r="K208" s="1">
        <v>46337</v>
      </c>
      <c r="L208" s="1">
        <v>46304</v>
      </c>
      <c r="M208" t="s">
        <v>36</v>
      </c>
      <c r="N208" t="s">
        <v>37</v>
      </c>
      <c r="O208" t="s">
        <v>64</v>
      </c>
      <c r="P208" t="s">
        <v>39</v>
      </c>
      <c r="Q208" t="s">
        <v>65</v>
      </c>
      <c r="R208" t="s">
        <v>40</v>
      </c>
      <c r="S208" t="s">
        <v>1239</v>
      </c>
      <c r="T208" t="s">
        <v>67</v>
      </c>
      <c r="U208" t="s">
        <v>43</v>
      </c>
      <c r="V208" t="s">
        <v>35</v>
      </c>
      <c r="W208" t="s">
        <v>35</v>
      </c>
      <c r="X208" t="s">
        <v>321</v>
      </c>
      <c r="Y208" t="s">
        <v>45</v>
      </c>
      <c r="Z208" t="s">
        <v>40</v>
      </c>
      <c r="AA208" t="s">
        <v>35</v>
      </c>
      <c r="AB208" t="s">
        <v>1240</v>
      </c>
      <c r="AC208" t="s">
        <v>1241</v>
      </c>
      <c r="AD208" t="str">
        <f>HYPERLINK("https://esastar-publication.sso.esa.int/ESATenderActions/details/182544", "https://esastar-publication.sso.esa.int/ESATenderActions/details/182544")</f>
        <v>https://esastar-publication.sso.esa.int/ESATenderActions/details/182544</v>
      </c>
    </row>
    <row r="209" spans="1:30" ht="29" x14ac:dyDescent="0.35">
      <c r="A209" t="s">
        <v>1242</v>
      </c>
      <c r="B209" t="s">
        <v>1243</v>
      </c>
      <c r="C209" t="s">
        <v>32</v>
      </c>
      <c r="D209" t="s">
        <v>1244</v>
      </c>
      <c r="E209" t="s">
        <v>34</v>
      </c>
      <c r="F209" t="s">
        <v>35</v>
      </c>
      <c r="G209" s="1">
        <v>46066</v>
      </c>
      <c r="H209" s="1">
        <v>46288</v>
      </c>
      <c r="I209" s="1">
        <v>46331</v>
      </c>
      <c r="J209" s="1">
        <v>46324</v>
      </c>
      <c r="K209" s="1">
        <v>46324</v>
      </c>
      <c r="L209" s="1">
        <v>46288</v>
      </c>
      <c r="M209" t="s">
        <v>122</v>
      </c>
      <c r="N209" t="s">
        <v>37</v>
      </c>
      <c r="O209" t="s">
        <v>38</v>
      </c>
      <c r="P209" t="s">
        <v>39</v>
      </c>
      <c r="Q209" t="s">
        <v>65</v>
      </c>
      <c r="R209" t="s">
        <v>40</v>
      </c>
      <c r="S209" t="s">
        <v>1233</v>
      </c>
      <c r="T209" t="s">
        <v>67</v>
      </c>
      <c r="U209" t="s">
        <v>43</v>
      </c>
      <c r="V209" t="s">
        <v>35</v>
      </c>
      <c r="W209" t="s">
        <v>35</v>
      </c>
      <c r="X209" t="s">
        <v>752</v>
      </c>
      <c r="Y209" t="s">
        <v>45</v>
      </c>
      <c r="Z209" t="s">
        <v>40</v>
      </c>
      <c r="AA209" t="s">
        <v>35</v>
      </c>
      <c r="AB209" t="s">
        <v>1245</v>
      </c>
      <c r="AC209" t="s">
        <v>1246</v>
      </c>
      <c r="AD209" t="str">
        <f>HYPERLINK("https://esastar-publication.sso.esa.int/ESATenderActions/details/182232", "https://esastar-publication.sso.esa.int/ESATenderActions/details/182232")</f>
        <v>https://esastar-publication.sso.esa.int/ESATenderActions/details/182232</v>
      </c>
    </row>
    <row r="210" spans="1:30" ht="29" x14ac:dyDescent="0.35">
      <c r="A210" t="s">
        <v>1247</v>
      </c>
      <c r="B210" t="s">
        <v>1248</v>
      </c>
      <c r="C210" t="s">
        <v>32</v>
      </c>
      <c r="D210" t="s">
        <v>1249</v>
      </c>
      <c r="E210" t="s">
        <v>34</v>
      </c>
      <c r="F210" t="s">
        <v>35</v>
      </c>
      <c r="G210" s="1">
        <v>46066</v>
      </c>
      <c r="H210" s="1">
        <v>46246</v>
      </c>
      <c r="I210" s="1">
        <v>46317</v>
      </c>
      <c r="J210" s="1">
        <v>46310</v>
      </c>
      <c r="K210" s="1">
        <v>46310</v>
      </c>
      <c r="L210" s="1">
        <v>46300</v>
      </c>
      <c r="M210" t="s">
        <v>36</v>
      </c>
      <c r="N210" t="s">
        <v>37</v>
      </c>
      <c r="O210" t="s">
        <v>38</v>
      </c>
      <c r="P210" t="s">
        <v>39</v>
      </c>
      <c r="Q210" t="s">
        <v>65</v>
      </c>
      <c r="R210" t="s">
        <v>40</v>
      </c>
      <c r="S210" t="s">
        <v>1250</v>
      </c>
      <c r="T210" t="s">
        <v>219</v>
      </c>
      <c r="U210" t="s">
        <v>43</v>
      </c>
      <c r="V210" t="s">
        <v>35</v>
      </c>
      <c r="W210" t="s">
        <v>35</v>
      </c>
      <c r="X210" t="s">
        <v>459</v>
      </c>
      <c r="Y210" t="s">
        <v>45</v>
      </c>
      <c r="Z210" t="s">
        <v>40</v>
      </c>
      <c r="AA210" t="s">
        <v>35</v>
      </c>
      <c r="AB210" t="s">
        <v>1251</v>
      </c>
      <c r="AC210" t="s">
        <v>1252</v>
      </c>
      <c r="AD210" t="str">
        <f>HYPERLINK("https://esastar-publication.sso.esa.int/ESATenderActions/details/182229", "https://esastar-publication.sso.esa.int/ESATenderActions/details/182229")</f>
        <v>https://esastar-publication.sso.esa.int/ESATenderActions/details/182229</v>
      </c>
    </row>
    <row r="211" spans="1:30" x14ac:dyDescent="0.35">
      <c r="A211" t="s">
        <v>1253</v>
      </c>
      <c r="B211" t="s">
        <v>1254</v>
      </c>
      <c r="C211" t="s">
        <v>32</v>
      </c>
      <c r="D211" t="s">
        <v>1255</v>
      </c>
      <c r="E211" t="s">
        <v>102</v>
      </c>
      <c r="F211" t="s">
        <v>352</v>
      </c>
      <c r="G211" s="1">
        <v>46058</v>
      </c>
      <c r="H211" s="1">
        <v>46105</v>
      </c>
      <c r="I211" s="1">
        <v>47118</v>
      </c>
      <c r="J211" s="1">
        <v>47104</v>
      </c>
      <c r="K211" s="1">
        <v>47104</v>
      </c>
      <c r="L211" s="1">
        <v>46301</v>
      </c>
      <c r="M211" t="s">
        <v>172</v>
      </c>
      <c r="N211" t="s">
        <v>53</v>
      </c>
      <c r="O211" t="s">
        <v>199</v>
      </c>
      <c r="P211" t="s">
        <v>54</v>
      </c>
      <c r="Q211" t="s">
        <v>40</v>
      </c>
      <c r="R211" t="s">
        <v>40</v>
      </c>
      <c r="S211" t="s">
        <v>55</v>
      </c>
      <c r="T211" t="s">
        <v>67</v>
      </c>
      <c r="U211" t="s">
        <v>1256</v>
      </c>
      <c r="V211" t="s">
        <v>35</v>
      </c>
      <c r="W211" t="s">
        <v>35</v>
      </c>
      <c r="X211" t="s">
        <v>776</v>
      </c>
      <c r="Y211" t="s">
        <v>1257</v>
      </c>
      <c r="Z211" t="s">
        <v>40</v>
      </c>
      <c r="AA211" t="s">
        <v>35</v>
      </c>
      <c r="AB211" t="s">
        <v>109</v>
      </c>
      <c r="AC211" t="s">
        <v>1258</v>
      </c>
      <c r="AD211" t="str">
        <f>HYPERLINK("https://esastar-publication.sso.esa.int/ESATenderActions/details/181881", "https://esastar-publication.sso.esa.int/ESATenderActions/details/181881")</f>
        <v>https://esastar-publication.sso.esa.int/ESATenderActions/details/181881</v>
      </c>
    </row>
    <row r="212" spans="1:30" ht="29" x14ac:dyDescent="0.35">
      <c r="A212" t="s">
        <v>1259</v>
      </c>
      <c r="B212" t="s">
        <v>1260</v>
      </c>
      <c r="C212" t="s">
        <v>32</v>
      </c>
      <c r="D212" t="s">
        <v>1261</v>
      </c>
      <c r="E212" t="s">
        <v>34</v>
      </c>
      <c r="F212" t="s">
        <v>35</v>
      </c>
      <c r="G212" s="1">
        <v>46058</v>
      </c>
      <c r="H212" s="1">
        <v>46304</v>
      </c>
      <c r="I212" s="1">
        <v>46349</v>
      </c>
      <c r="J212" s="1">
        <v>46342</v>
      </c>
      <c r="K212" s="1">
        <v>46342</v>
      </c>
      <c r="L212" s="1">
        <v>46304</v>
      </c>
      <c r="M212" t="s">
        <v>122</v>
      </c>
      <c r="N212" t="s">
        <v>37</v>
      </c>
      <c r="O212" t="s">
        <v>38</v>
      </c>
      <c r="P212" t="s">
        <v>39</v>
      </c>
      <c r="Q212" t="s">
        <v>65</v>
      </c>
      <c r="R212" t="s">
        <v>40</v>
      </c>
      <c r="S212" t="s">
        <v>1262</v>
      </c>
      <c r="T212" t="s">
        <v>67</v>
      </c>
      <c r="U212" t="s">
        <v>43</v>
      </c>
      <c r="V212" t="s">
        <v>35</v>
      </c>
      <c r="W212" t="s">
        <v>35</v>
      </c>
      <c r="X212" t="s">
        <v>44</v>
      </c>
      <c r="Y212" t="s">
        <v>397</v>
      </c>
      <c r="Z212" t="s">
        <v>40</v>
      </c>
      <c r="AA212" t="s">
        <v>35</v>
      </c>
      <c r="AB212" t="s">
        <v>1263</v>
      </c>
      <c r="AC212" t="s">
        <v>1264</v>
      </c>
      <c r="AD212" t="str">
        <f>HYPERLINK("https://esastar-publication.sso.esa.int/ESATenderActions/details/181874", "https://esastar-publication.sso.esa.int/ESATenderActions/details/181874")</f>
        <v>https://esastar-publication.sso.esa.int/ESATenderActions/details/181874</v>
      </c>
    </row>
    <row r="213" spans="1:30" x14ac:dyDescent="0.35">
      <c r="A213" t="s">
        <v>1265</v>
      </c>
      <c r="B213" t="s">
        <v>1266</v>
      </c>
      <c r="C213" t="s">
        <v>32</v>
      </c>
      <c r="D213" t="s">
        <v>888</v>
      </c>
      <c r="E213" t="s">
        <v>102</v>
      </c>
      <c r="F213" t="s">
        <v>352</v>
      </c>
      <c r="G213" s="1">
        <v>46058</v>
      </c>
      <c r="H213" s="1">
        <v>46108</v>
      </c>
      <c r="I213" s="1">
        <v>46282</v>
      </c>
      <c r="J213" s="1">
        <v>46268</v>
      </c>
      <c r="K213" s="1">
        <v>46268</v>
      </c>
      <c r="L213" s="1">
        <v>46311</v>
      </c>
      <c r="M213" t="s">
        <v>172</v>
      </c>
      <c r="N213" t="s">
        <v>37</v>
      </c>
      <c r="O213" t="s">
        <v>199</v>
      </c>
      <c r="P213" t="s">
        <v>35</v>
      </c>
      <c r="Q213" t="s">
        <v>40</v>
      </c>
      <c r="R213" t="s">
        <v>40</v>
      </c>
      <c r="S213" t="s">
        <v>734</v>
      </c>
      <c r="T213" t="s">
        <v>67</v>
      </c>
      <c r="U213" t="s">
        <v>1267</v>
      </c>
      <c r="V213" t="s">
        <v>35</v>
      </c>
      <c r="W213" t="s">
        <v>35</v>
      </c>
      <c r="X213" t="s">
        <v>134</v>
      </c>
      <c r="Y213" t="s">
        <v>1268</v>
      </c>
      <c r="Z213" t="s">
        <v>40</v>
      </c>
      <c r="AA213" t="s">
        <v>35</v>
      </c>
      <c r="AB213" t="s">
        <v>109</v>
      </c>
      <c r="AC213" t="s">
        <v>35</v>
      </c>
      <c r="AD213" t="str">
        <f>HYPERLINK("https://esastar-publication.sso.esa.int/ESATenderActions/details/181870", "https://esastar-publication.sso.esa.int/ESATenderActions/details/181870")</f>
        <v>https://esastar-publication.sso.esa.int/ESATenderActions/details/181870</v>
      </c>
    </row>
    <row r="214" spans="1:30" x14ac:dyDescent="0.35">
      <c r="A214" t="s">
        <v>1269</v>
      </c>
      <c r="B214" t="s">
        <v>1270</v>
      </c>
      <c r="C214" t="s">
        <v>32</v>
      </c>
      <c r="D214" t="s">
        <v>1271</v>
      </c>
      <c r="E214" t="s">
        <v>102</v>
      </c>
      <c r="F214" t="s">
        <v>352</v>
      </c>
      <c r="G214" s="1">
        <v>46030</v>
      </c>
      <c r="H214" s="1">
        <v>46156</v>
      </c>
      <c r="I214" s="1">
        <v>47118</v>
      </c>
      <c r="J214" s="1">
        <v>47104</v>
      </c>
      <c r="K214" s="1">
        <v>47104</v>
      </c>
      <c r="L214" s="1">
        <v>46273</v>
      </c>
      <c r="M214" t="s">
        <v>36</v>
      </c>
      <c r="N214" t="s">
        <v>37</v>
      </c>
      <c r="O214" t="s">
        <v>199</v>
      </c>
      <c r="P214" t="s">
        <v>1272</v>
      </c>
      <c r="Q214" t="s">
        <v>40</v>
      </c>
      <c r="R214" t="s">
        <v>40</v>
      </c>
      <c r="S214" t="s">
        <v>1273</v>
      </c>
      <c r="T214" t="s">
        <v>67</v>
      </c>
      <c r="U214" t="s">
        <v>475</v>
      </c>
      <c r="V214" t="s">
        <v>35</v>
      </c>
      <c r="W214" t="s">
        <v>35</v>
      </c>
      <c r="X214" t="s">
        <v>1274</v>
      </c>
      <c r="Y214" t="s">
        <v>1275</v>
      </c>
      <c r="Z214" t="s">
        <v>40</v>
      </c>
      <c r="AA214" t="s">
        <v>35</v>
      </c>
      <c r="AB214" t="s">
        <v>109</v>
      </c>
      <c r="AC214" t="s">
        <v>35</v>
      </c>
      <c r="AD214" t="str">
        <f>HYPERLINK("https://esastar-publication.sso.esa.int/ESATenderActions/details/180831", "https://esastar-publication.sso.esa.int/ESATenderActions/details/180831")</f>
        <v>https://esastar-publication.sso.esa.int/ESATenderActions/details/180831</v>
      </c>
    </row>
    <row r="215" spans="1:30" x14ac:dyDescent="0.35">
      <c r="A215" t="s">
        <v>1276</v>
      </c>
      <c r="B215" t="s">
        <v>1277</v>
      </c>
      <c r="C215" t="s">
        <v>32</v>
      </c>
      <c r="D215" t="s">
        <v>1278</v>
      </c>
      <c r="E215" t="s">
        <v>102</v>
      </c>
      <c r="F215" t="s">
        <v>198</v>
      </c>
      <c r="G215" s="1">
        <v>46014</v>
      </c>
      <c r="H215" s="1">
        <v>46014</v>
      </c>
      <c r="I215" s="1">
        <v>46325</v>
      </c>
      <c r="J215" s="1">
        <v>46311</v>
      </c>
      <c r="K215" s="1">
        <v>46311</v>
      </c>
      <c r="L215" s="1">
        <v>46245</v>
      </c>
      <c r="M215" t="s">
        <v>172</v>
      </c>
      <c r="N215" t="s">
        <v>37</v>
      </c>
      <c r="O215" t="s">
        <v>199</v>
      </c>
      <c r="P215" t="s">
        <v>1272</v>
      </c>
      <c r="Q215" t="s">
        <v>40</v>
      </c>
      <c r="R215" t="s">
        <v>40</v>
      </c>
      <c r="S215" t="s">
        <v>1273</v>
      </c>
      <c r="T215" t="s">
        <v>67</v>
      </c>
      <c r="U215" t="s">
        <v>475</v>
      </c>
      <c r="V215" t="s">
        <v>35</v>
      </c>
      <c r="W215" t="s">
        <v>35</v>
      </c>
      <c r="X215" t="s">
        <v>1274</v>
      </c>
      <c r="Y215" t="s">
        <v>1275</v>
      </c>
      <c r="Z215" t="s">
        <v>40</v>
      </c>
      <c r="AA215" t="s">
        <v>35</v>
      </c>
      <c r="AB215" t="s">
        <v>109</v>
      </c>
      <c r="AC215" t="s">
        <v>35</v>
      </c>
      <c r="AD215" t="str">
        <f>HYPERLINK("https://esastar-publication.sso.esa.int/ESATenderActions/details/180601", "https://esastar-publication.sso.esa.int/ESATenderActions/details/180601")</f>
        <v>https://esastar-publication.sso.esa.int/ESATenderActions/details/180601</v>
      </c>
    </row>
    <row r="216" spans="1:30" x14ac:dyDescent="0.35">
      <c r="A216" t="s">
        <v>1279</v>
      </c>
      <c r="B216" t="s">
        <v>1280</v>
      </c>
      <c r="C216" t="s">
        <v>32</v>
      </c>
      <c r="D216" t="s">
        <v>1281</v>
      </c>
      <c r="E216" t="s">
        <v>102</v>
      </c>
      <c r="F216" t="s">
        <v>352</v>
      </c>
      <c r="G216" s="1">
        <v>46014</v>
      </c>
      <c r="H216" s="1">
        <v>46014</v>
      </c>
      <c r="I216" s="1">
        <v>46721</v>
      </c>
      <c r="J216" s="1">
        <v>46707</v>
      </c>
      <c r="K216" s="1">
        <v>46707</v>
      </c>
      <c r="L216" s="1">
        <v>46302</v>
      </c>
      <c r="M216" t="s">
        <v>36</v>
      </c>
      <c r="N216" t="s">
        <v>37</v>
      </c>
      <c r="O216" t="s">
        <v>199</v>
      </c>
      <c r="P216" t="s">
        <v>35</v>
      </c>
      <c r="Q216" t="s">
        <v>40</v>
      </c>
      <c r="R216" t="s">
        <v>40</v>
      </c>
      <c r="S216" t="s">
        <v>1273</v>
      </c>
      <c r="T216" t="s">
        <v>67</v>
      </c>
      <c r="U216" t="s">
        <v>1282</v>
      </c>
      <c r="V216" t="s">
        <v>35</v>
      </c>
      <c r="W216" t="s">
        <v>35</v>
      </c>
      <c r="X216" t="s">
        <v>1274</v>
      </c>
      <c r="Y216" t="s">
        <v>1283</v>
      </c>
      <c r="Z216" t="s">
        <v>40</v>
      </c>
      <c r="AA216" t="s">
        <v>35</v>
      </c>
      <c r="AB216" t="s">
        <v>109</v>
      </c>
      <c r="AC216" t="s">
        <v>35</v>
      </c>
      <c r="AD216" t="str">
        <f>HYPERLINK("https://esastar-publication.sso.esa.int/ESATenderActions/details/180600", "https://esastar-publication.sso.esa.int/ESATenderActions/details/180600")</f>
        <v>https://esastar-publication.sso.esa.int/ESATenderActions/details/180600</v>
      </c>
    </row>
    <row r="217" spans="1:30" hidden="1" x14ac:dyDescent="0.35">
      <c r="A217" t="s">
        <v>1284</v>
      </c>
      <c r="B217" t="s">
        <v>1285</v>
      </c>
      <c r="C217" t="s">
        <v>50</v>
      </c>
      <c r="D217" t="s">
        <v>1286</v>
      </c>
      <c r="E217" t="s">
        <v>34</v>
      </c>
      <c r="F217" t="s">
        <v>35</v>
      </c>
      <c r="G217" s="1">
        <v>46013</v>
      </c>
      <c r="H217" t="s">
        <v>35</v>
      </c>
      <c r="I217" t="s">
        <v>35</v>
      </c>
      <c r="J217" t="s">
        <v>35</v>
      </c>
      <c r="K217" t="s">
        <v>35</v>
      </c>
      <c r="L217" s="1">
        <v>46297</v>
      </c>
      <c r="M217" t="s">
        <v>172</v>
      </c>
      <c r="N217" t="s">
        <v>37</v>
      </c>
      <c r="O217" t="s">
        <v>38</v>
      </c>
      <c r="P217" t="s">
        <v>140</v>
      </c>
      <c r="Q217" t="s">
        <v>65</v>
      </c>
      <c r="R217" t="s">
        <v>40</v>
      </c>
      <c r="S217" t="s">
        <v>950</v>
      </c>
      <c r="T217" t="s">
        <v>67</v>
      </c>
      <c r="U217" t="s">
        <v>1287</v>
      </c>
      <c r="V217" t="s">
        <v>80</v>
      </c>
      <c r="W217" t="s">
        <v>570</v>
      </c>
      <c r="X217" t="s">
        <v>35</v>
      </c>
      <c r="Y217" t="s">
        <v>1288</v>
      </c>
      <c r="Z217" t="s">
        <v>40</v>
      </c>
      <c r="AA217" t="s">
        <v>35</v>
      </c>
      <c r="AB217" t="s">
        <v>35</v>
      </c>
      <c r="AC217" t="s">
        <v>35</v>
      </c>
      <c r="AD217" t="str">
        <f>HYPERLINK("https://esastar-publication.sso.esa.int/ESATenderActions/details/180542", "https://esastar-publication.sso.esa.int/ESATenderActions/details/180542")</f>
        <v>https://esastar-publication.sso.esa.int/ESATenderActions/details/180542</v>
      </c>
    </row>
    <row r="218" spans="1:30" hidden="1" x14ac:dyDescent="0.35">
      <c r="A218" t="s">
        <v>1289</v>
      </c>
      <c r="B218" t="s">
        <v>1290</v>
      </c>
      <c r="C218" t="s">
        <v>50</v>
      </c>
      <c r="D218" t="s">
        <v>1291</v>
      </c>
      <c r="E218" t="s">
        <v>34</v>
      </c>
      <c r="F218" t="s">
        <v>35</v>
      </c>
      <c r="G218" s="1">
        <v>46013</v>
      </c>
      <c r="H218" t="s">
        <v>35</v>
      </c>
      <c r="I218" t="s">
        <v>35</v>
      </c>
      <c r="J218" t="s">
        <v>35</v>
      </c>
      <c r="K218" t="s">
        <v>35</v>
      </c>
      <c r="L218" s="1">
        <v>46013</v>
      </c>
      <c r="M218" t="s">
        <v>52</v>
      </c>
      <c r="N218" t="s">
        <v>37</v>
      </c>
      <c r="O218" t="s">
        <v>64</v>
      </c>
      <c r="P218" t="s">
        <v>77</v>
      </c>
      <c r="Q218" t="s">
        <v>40</v>
      </c>
      <c r="R218" t="s">
        <v>40</v>
      </c>
      <c r="S218" t="s">
        <v>425</v>
      </c>
      <c r="T218" t="s">
        <v>67</v>
      </c>
      <c r="U218" t="s">
        <v>1292</v>
      </c>
      <c r="V218" t="s">
        <v>56</v>
      </c>
      <c r="W218" t="s">
        <v>1293</v>
      </c>
      <c r="X218" t="s">
        <v>35</v>
      </c>
      <c r="Y218" t="s">
        <v>839</v>
      </c>
      <c r="Z218" t="s">
        <v>40</v>
      </c>
      <c r="AA218" t="s">
        <v>35</v>
      </c>
      <c r="AB218" t="s">
        <v>428</v>
      </c>
      <c r="AC218" t="s">
        <v>1294</v>
      </c>
      <c r="AD218" t="str">
        <f>HYPERLINK("https://esastar-publication.sso.esa.int/ESATenderActions/details/76647", "https://esastar-publication.sso.esa.int/ESATenderActions/details/76647")</f>
        <v>https://esastar-publication.sso.esa.int/ESATenderActions/details/76647</v>
      </c>
    </row>
    <row r="219" spans="1:30" hidden="1" x14ac:dyDescent="0.35">
      <c r="A219" t="s">
        <v>1295</v>
      </c>
      <c r="B219" t="s">
        <v>1296</v>
      </c>
      <c r="C219" t="s">
        <v>50</v>
      </c>
      <c r="D219" t="s">
        <v>1297</v>
      </c>
      <c r="E219" t="s">
        <v>34</v>
      </c>
      <c r="F219" t="s">
        <v>35</v>
      </c>
      <c r="G219" s="1">
        <v>46003</v>
      </c>
      <c r="H219" t="s">
        <v>35</v>
      </c>
      <c r="I219" t="s">
        <v>35</v>
      </c>
      <c r="J219" t="s">
        <v>35</v>
      </c>
      <c r="K219" t="s">
        <v>35</v>
      </c>
      <c r="L219" s="1">
        <v>46003</v>
      </c>
      <c r="M219" t="s">
        <v>52</v>
      </c>
      <c r="N219" t="s">
        <v>37</v>
      </c>
      <c r="O219" t="s">
        <v>163</v>
      </c>
      <c r="P219" t="s">
        <v>154</v>
      </c>
      <c r="Q219" t="s">
        <v>40</v>
      </c>
      <c r="R219" t="s">
        <v>40</v>
      </c>
      <c r="S219" t="s">
        <v>1298</v>
      </c>
      <c r="T219" t="s">
        <v>67</v>
      </c>
      <c r="U219" t="s">
        <v>1299</v>
      </c>
      <c r="V219" t="s">
        <v>80</v>
      </c>
      <c r="W219" t="s">
        <v>1300</v>
      </c>
      <c r="X219" t="s">
        <v>35</v>
      </c>
      <c r="Y219" t="s">
        <v>748</v>
      </c>
      <c r="Z219" t="s">
        <v>40</v>
      </c>
      <c r="AA219" t="s">
        <v>35</v>
      </c>
      <c r="AB219" t="s">
        <v>35</v>
      </c>
      <c r="AC219" t="s">
        <v>35</v>
      </c>
      <c r="AD219" t="str">
        <f>HYPERLINK("https://esastar-publication.sso.esa.int/ESATenderActions/details/179926", "https://esastar-publication.sso.esa.int/ESATenderActions/details/179926")</f>
        <v>https://esastar-publication.sso.esa.int/ESATenderActions/details/179926</v>
      </c>
    </row>
    <row r="220" spans="1:30" hidden="1" x14ac:dyDescent="0.35">
      <c r="A220" t="s">
        <v>1301</v>
      </c>
      <c r="B220" t="s">
        <v>1302</v>
      </c>
      <c r="C220" t="s">
        <v>50</v>
      </c>
      <c r="D220" t="s">
        <v>1303</v>
      </c>
      <c r="E220" t="s">
        <v>102</v>
      </c>
      <c r="F220" t="s">
        <v>352</v>
      </c>
      <c r="G220" s="1">
        <v>45989</v>
      </c>
      <c r="H220" t="s">
        <v>35</v>
      </c>
      <c r="I220" t="s">
        <v>35</v>
      </c>
      <c r="J220" t="s">
        <v>35</v>
      </c>
      <c r="K220" t="s">
        <v>35</v>
      </c>
      <c r="L220" s="1">
        <v>45989</v>
      </c>
      <c r="M220" t="s">
        <v>52</v>
      </c>
      <c r="N220" t="s">
        <v>37</v>
      </c>
      <c r="O220" t="s">
        <v>199</v>
      </c>
      <c r="P220" t="s">
        <v>35</v>
      </c>
      <c r="Q220" t="s">
        <v>40</v>
      </c>
      <c r="R220" t="s">
        <v>40</v>
      </c>
      <c r="S220" t="s">
        <v>257</v>
      </c>
      <c r="T220" t="s">
        <v>67</v>
      </c>
      <c r="U220" t="s">
        <v>1062</v>
      </c>
      <c r="V220" t="s">
        <v>80</v>
      </c>
      <c r="W220" t="s">
        <v>259</v>
      </c>
      <c r="X220" t="s">
        <v>35</v>
      </c>
      <c r="Y220" t="s">
        <v>1063</v>
      </c>
      <c r="Z220" t="s">
        <v>40</v>
      </c>
      <c r="AA220" t="s">
        <v>35</v>
      </c>
      <c r="AB220" t="s">
        <v>35</v>
      </c>
      <c r="AC220" t="s">
        <v>35</v>
      </c>
      <c r="AD220" t="str">
        <f>HYPERLINK("https://esastar-publication.sso.esa.int/ESATenderActions/details/179016", "https://esastar-publication.sso.esa.int/ESATenderActions/details/179016")</f>
        <v>https://esastar-publication.sso.esa.int/ESATenderActions/details/179016</v>
      </c>
    </row>
    <row r="221" spans="1:30" hidden="1" x14ac:dyDescent="0.35">
      <c r="A221" t="s">
        <v>1304</v>
      </c>
      <c r="B221" t="s">
        <v>1305</v>
      </c>
      <c r="C221" t="s">
        <v>50</v>
      </c>
      <c r="D221" t="s">
        <v>1306</v>
      </c>
      <c r="E221" t="s">
        <v>102</v>
      </c>
      <c r="F221" t="s">
        <v>352</v>
      </c>
      <c r="G221" s="1">
        <v>45989</v>
      </c>
      <c r="H221" t="s">
        <v>35</v>
      </c>
      <c r="I221" t="s">
        <v>35</v>
      </c>
      <c r="J221" t="s">
        <v>35</v>
      </c>
      <c r="K221" t="s">
        <v>35</v>
      </c>
      <c r="L221" s="1">
        <v>45989</v>
      </c>
      <c r="M221" t="s">
        <v>52</v>
      </c>
      <c r="N221" t="s">
        <v>37</v>
      </c>
      <c r="O221" t="s">
        <v>199</v>
      </c>
      <c r="P221" t="s">
        <v>35</v>
      </c>
      <c r="Q221" t="s">
        <v>40</v>
      </c>
      <c r="R221" t="s">
        <v>40</v>
      </c>
      <c r="S221" t="s">
        <v>257</v>
      </c>
      <c r="T221" t="s">
        <v>67</v>
      </c>
      <c r="U221" t="s">
        <v>1062</v>
      </c>
      <c r="V221" t="s">
        <v>80</v>
      </c>
      <c r="W221" t="s">
        <v>259</v>
      </c>
      <c r="X221" t="s">
        <v>35</v>
      </c>
      <c r="Y221" t="s">
        <v>1063</v>
      </c>
      <c r="Z221" t="s">
        <v>40</v>
      </c>
      <c r="AA221" t="s">
        <v>35</v>
      </c>
      <c r="AB221" t="s">
        <v>35</v>
      </c>
      <c r="AC221" t="s">
        <v>35</v>
      </c>
      <c r="AD221" t="str">
        <f>HYPERLINK("https://esastar-publication.sso.esa.int/ESATenderActions/details/179015", "https://esastar-publication.sso.esa.int/ESATenderActions/details/179015")</f>
        <v>https://esastar-publication.sso.esa.int/ESATenderActions/details/179015</v>
      </c>
    </row>
    <row r="222" spans="1:30" hidden="1" x14ac:dyDescent="0.35">
      <c r="A222" t="s">
        <v>1307</v>
      </c>
      <c r="B222" t="s">
        <v>1308</v>
      </c>
      <c r="C222" t="s">
        <v>50</v>
      </c>
      <c r="D222" t="s">
        <v>1309</v>
      </c>
      <c r="E222" t="s">
        <v>102</v>
      </c>
      <c r="F222" t="s">
        <v>352</v>
      </c>
      <c r="G222" s="1">
        <v>45989</v>
      </c>
      <c r="H222" t="s">
        <v>35</v>
      </c>
      <c r="I222" t="s">
        <v>35</v>
      </c>
      <c r="J222" t="s">
        <v>35</v>
      </c>
      <c r="K222" t="s">
        <v>35</v>
      </c>
      <c r="L222" s="1">
        <v>45989</v>
      </c>
      <c r="M222" t="s">
        <v>52</v>
      </c>
      <c r="N222" t="s">
        <v>37</v>
      </c>
      <c r="O222" t="s">
        <v>199</v>
      </c>
      <c r="P222" t="s">
        <v>35</v>
      </c>
      <c r="Q222" t="s">
        <v>40</v>
      </c>
      <c r="R222" t="s">
        <v>40</v>
      </c>
      <c r="S222" t="s">
        <v>257</v>
      </c>
      <c r="T222" t="s">
        <v>67</v>
      </c>
      <c r="U222" t="s">
        <v>1062</v>
      </c>
      <c r="V222" t="s">
        <v>80</v>
      </c>
      <c r="W222" t="s">
        <v>259</v>
      </c>
      <c r="X222" t="s">
        <v>35</v>
      </c>
      <c r="Y222" t="s">
        <v>1063</v>
      </c>
      <c r="Z222" t="s">
        <v>40</v>
      </c>
      <c r="AA222" t="s">
        <v>35</v>
      </c>
      <c r="AB222" t="s">
        <v>35</v>
      </c>
      <c r="AC222" t="s">
        <v>35</v>
      </c>
      <c r="AD222" t="str">
        <f>HYPERLINK("https://esastar-publication.sso.esa.int/ESATenderActions/details/179014", "https://esastar-publication.sso.esa.int/ESATenderActions/details/179014")</f>
        <v>https://esastar-publication.sso.esa.int/ESATenderActions/details/179014</v>
      </c>
    </row>
    <row r="223" spans="1:30" hidden="1" x14ac:dyDescent="0.35">
      <c r="A223" t="s">
        <v>1310</v>
      </c>
      <c r="B223" t="s">
        <v>1311</v>
      </c>
      <c r="C223" t="s">
        <v>50</v>
      </c>
      <c r="D223" t="s">
        <v>1312</v>
      </c>
      <c r="E223" t="s">
        <v>34</v>
      </c>
      <c r="F223" t="s">
        <v>35</v>
      </c>
      <c r="G223" s="1">
        <v>45989</v>
      </c>
      <c r="H223" t="s">
        <v>35</v>
      </c>
      <c r="I223" t="s">
        <v>35</v>
      </c>
      <c r="J223" t="s">
        <v>35</v>
      </c>
      <c r="K223" t="s">
        <v>35</v>
      </c>
      <c r="L223" s="1">
        <v>45989</v>
      </c>
      <c r="M223" t="s">
        <v>52</v>
      </c>
      <c r="N223" t="s">
        <v>37</v>
      </c>
      <c r="O223" t="s">
        <v>64</v>
      </c>
      <c r="P223" t="s">
        <v>35</v>
      </c>
      <c r="Q223" t="s">
        <v>40</v>
      </c>
      <c r="R223" t="s">
        <v>40</v>
      </c>
      <c r="S223" t="s">
        <v>1313</v>
      </c>
      <c r="T223" t="s">
        <v>67</v>
      </c>
      <c r="U223" t="s">
        <v>1314</v>
      </c>
      <c r="V223" t="s">
        <v>56</v>
      </c>
      <c r="W223" t="s">
        <v>1315</v>
      </c>
      <c r="X223" t="s">
        <v>35</v>
      </c>
      <c r="Y223" t="s">
        <v>646</v>
      </c>
      <c r="Z223" t="s">
        <v>40</v>
      </c>
      <c r="AA223" t="s">
        <v>35</v>
      </c>
      <c r="AB223" t="s">
        <v>608</v>
      </c>
      <c r="AC223" t="s">
        <v>84</v>
      </c>
      <c r="AD223" t="str">
        <f>HYPERLINK("https://esastar-publication.sso.esa.int/ESATenderActions/details/179003", "https://esastar-publication.sso.esa.int/ESATenderActions/details/179003")</f>
        <v>https://esastar-publication.sso.esa.int/ESATenderActions/details/179003</v>
      </c>
    </row>
    <row r="224" spans="1:30" ht="43.5" hidden="1" x14ac:dyDescent="0.35">
      <c r="A224" t="s">
        <v>1316</v>
      </c>
      <c r="B224" t="s">
        <v>1317</v>
      </c>
      <c r="C224" t="s">
        <v>50</v>
      </c>
      <c r="D224" t="s">
        <v>1318</v>
      </c>
      <c r="E224" t="s">
        <v>34</v>
      </c>
      <c r="F224" t="s">
        <v>35</v>
      </c>
      <c r="G224" s="1">
        <v>45978</v>
      </c>
      <c r="H224" t="s">
        <v>35</v>
      </c>
      <c r="I224" t="s">
        <v>35</v>
      </c>
      <c r="J224" t="s">
        <v>35</v>
      </c>
      <c r="K224" t="s">
        <v>35</v>
      </c>
      <c r="L224" s="1">
        <v>46078</v>
      </c>
      <c r="M224" t="s">
        <v>75</v>
      </c>
      <c r="N224" t="s">
        <v>37</v>
      </c>
      <c r="O224" t="s">
        <v>38</v>
      </c>
      <c r="P224" t="s">
        <v>39</v>
      </c>
      <c r="Q224" t="s">
        <v>40</v>
      </c>
      <c r="R224" t="s">
        <v>40</v>
      </c>
      <c r="S224" t="s">
        <v>207</v>
      </c>
      <c r="T224" t="s">
        <v>67</v>
      </c>
      <c r="U224" t="s">
        <v>43</v>
      </c>
      <c r="V224" t="s">
        <v>80</v>
      </c>
      <c r="W224" t="s">
        <v>764</v>
      </c>
      <c r="X224" t="s">
        <v>35</v>
      </c>
      <c r="Y224" t="s">
        <v>397</v>
      </c>
      <c r="Z224" t="s">
        <v>40</v>
      </c>
      <c r="AA224" t="s">
        <v>35</v>
      </c>
      <c r="AB224" t="s">
        <v>1319</v>
      </c>
      <c r="AC224" t="s">
        <v>1320</v>
      </c>
      <c r="AD224" t="str">
        <f>HYPERLINK("https://esastar-publication.sso.esa.int/ESATenderActions/details/178334", "https://esastar-publication.sso.esa.int/ESATenderActions/details/178334")</f>
        <v>https://esastar-publication.sso.esa.int/ESATenderActions/details/178334</v>
      </c>
    </row>
    <row r="225" spans="1:30" hidden="1" x14ac:dyDescent="0.35">
      <c r="A225" t="s">
        <v>1321</v>
      </c>
      <c r="B225" t="s">
        <v>1322</v>
      </c>
      <c r="C225" t="s">
        <v>50</v>
      </c>
      <c r="D225" t="s">
        <v>1323</v>
      </c>
      <c r="E225" t="s">
        <v>34</v>
      </c>
      <c r="F225" t="s">
        <v>35</v>
      </c>
      <c r="G225" s="1">
        <v>45965</v>
      </c>
      <c r="H225" t="s">
        <v>35</v>
      </c>
      <c r="I225" t="s">
        <v>35</v>
      </c>
      <c r="J225" t="s">
        <v>35</v>
      </c>
      <c r="K225" t="s">
        <v>35</v>
      </c>
      <c r="L225" s="1">
        <v>45965</v>
      </c>
      <c r="M225" t="s">
        <v>52</v>
      </c>
      <c r="N225" t="s">
        <v>37</v>
      </c>
      <c r="O225" t="s">
        <v>38</v>
      </c>
      <c r="P225" t="s">
        <v>39</v>
      </c>
      <c r="Q225" t="s">
        <v>40</v>
      </c>
      <c r="R225" t="s">
        <v>40</v>
      </c>
      <c r="S225" t="s">
        <v>1239</v>
      </c>
      <c r="T225" t="s">
        <v>67</v>
      </c>
      <c r="U225" t="s">
        <v>43</v>
      </c>
      <c r="V225" t="s">
        <v>80</v>
      </c>
      <c r="W225" t="s">
        <v>1324</v>
      </c>
      <c r="X225" t="s">
        <v>35</v>
      </c>
      <c r="Y225" t="s">
        <v>45</v>
      </c>
      <c r="Z225" t="s">
        <v>40</v>
      </c>
      <c r="AA225" t="s">
        <v>35</v>
      </c>
      <c r="AB225" t="s">
        <v>1325</v>
      </c>
      <c r="AC225" t="s">
        <v>1326</v>
      </c>
      <c r="AD225" t="str">
        <f>HYPERLINK("https://esastar-publication.sso.esa.int/ESATenderActions/details/177691", "https://esastar-publication.sso.esa.int/ESATenderActions/details/177691")</f>
        <v>https://esastar-publication.sso.esa.int/ESATenderActions/details/177691</v>
      </c>
    </row>
    <row r="226" spans="1:30" hidden="1" x14ac:dyDescent="0.35">
      <c r="A226" t="s">
        <v>1327</v>
      </c>
      <c r="B226" t="s">
        <v>1328</v>
      </c>
      <c r="C226" t="s">
        <v>50</v>
      </c>
      <c r="D226" t="s">
        <v>1329</v>
      </c>
      <c r="E226" t="s">
        <v>34</v>
      </c>
      <c r="F226" t="s">
        <v>35</v>
      </c>
      <c r="G226" s="1">
        <v>45954</v>
      </c>
      <c r="H226" t="s">
        <v>35</v>
      </c>
      <c r="I226" t="s">
        <v>35</v>
      </c>
      <c r="J226" t="s">
        <v>35</v>
      </c>
      <c r="K226" t="s">
        <v>35</v>
      </c>
      <c r="L226" s="1">
        <v>45954</v>
      </c>
      <c r="M226" t="s">
        <v>52</v>
      </c>
      <c r="N226" t="s">
        <v>37</v>
      </c>
      <c r="O226" t="s">
        <v>38</v>
      </c>
      <c r="P226" t="s">
        <v>140</v>
      </c>
      <c r="Q226" t="s">
        <v>40</v>
      </c>
      <c r="R226" t="s">
        <v>40</v>
      </c>
      <c r="S226" t="s">
        <v>950</v>
      </c>
      <c r="T226" t="s">
        <v>141</v>
      </c>
      <c r="U226" t="s">
        <v>1287</v>
      </c>
      <c r="V226" t="s">
        <v>35</v>
      </c>
      <c r="W226" t="s">
        <v>570</v>
      </c>
      <c r="X226" t="s">
        <v>35</v>
      </c>
      <c r="Y226" t="s">
        <v>1330</v>
      </c>
      <c r="Z226" t="s">
        <v>40</v>
      </c>
      <c r="AA226" t="s">
        <v>35</v>
      </c>
      <c r="AB226" t="s">
        <v>587</v>
      </c>
      <c r="AC226" t="s">
        <v>1331</v>
      </c>
      <c r="AD226" t="str">
        <f>HYPERLINK("https://esastar-publication.sso.esa.int/ESATenderActions/details/165322", "https://esastar-publication.sso.esa.int/ESATenderActions/details/165322")</f>
        <v>https://esastar-publication.sso.esa.int/ESATenderActions/details/165322</v>
      </c>
    </row>
    <row r="227" spans="1:30" hidden="1" x14ac:dyDescent="0.35">
      <c r="A227" t="s">
        <v>1332</v>
      </c>
      <c r="B227" t="s">
        <v>1333</v>
      </c>
      <c r="C227" t="s">
        <v>50</v>
      </c>
      <c r="D227" t="s">
        <v>1334</v>
      </c>
      <c r="E227" t="s">
        <v>34</v>
      </c>
      <c r="F227" t="s">
        <v>35</v>
      </c>
      <c r="G227" s="1">
        <v>45877</v>
      </c>
      <c r="H227" t="s">
        <v>35</v>
      </c>
      <c r="I227" t="s">
        <v>35</v>
      </c>
      <c r="J227" t="s">
        <v>35</v>
      </c>
      <c r="K227" t="s">
        <v>35</v>
      </c>
      <c r="L227" s="1">
        <v>45877</v>
      </c>
      <c r="M227" t="s">
        <v>52</v>
      </c>
      <c r="N227" t="s">
        <v>37</v>
      </c>
      <c r="O227" t="s">
        <v>64</v>
      </c>
      <c r="P227" t="s">
        <v>140</v>
      </c>
      <c r="Q227" t="s">
        <v>40</v>
      </c>
      <c r="R227" t="s">
        <v>40</v>
      </c>
      <c r="S227" t="s">
        <v>950</v>
      </c>
      <c r="T227" t="s">
        <v>67</v>
      </c>
      <c r="U227" t="s">
        <v>1287</v>
      </c>
      <c r="V227" t="s">
        <v>56</v>
      </c>
      <c r="W227" t="s">
        <v>570</v>
      </c>
      <c r="X227" t="s">
        <v>35</v>
      </c>
      <c r="Y227" t="s">
        <v>1288</v>
      </c>
      <c r="Z227" t="s">
        <v>40</v>
      </c>
      <c r="AA227" t="s">
        <v>35</v>
      </c>
      <c r="AB227" t="s">
        <v>35</v>
      </c>
      <c r="AC227" t="s">
        <v>35</v>
      </c>
      <c r="AD227" t="str">
        <f>HYPERLINK("https://esastar-publication.sso.esa.int/ESATenderActions/details/163649", "https://esastar-publication.sso.esa.int/ESATenderActions/details/163649")</f>
        <v>https://esastar-publication.sso.esa.int/ESATenderActions/details/163649</v>
      </c>
    </row>
    <row r="228" spans="1:30" x14ac:dyDescent="0.35">
      <c r="A228" t="s">
        <v>1335</v>
      </c>
      <c r="B228" t="s">
        <v>1336</v>
      </c>
      <c r="C228" t="s">
        <v>32</v>
      </c>
      <c r="D228" t="s">
        <v>1337</v>
      </c>
      <c r="E228" t="s">
        <v>102</v>
      </c>
      <c r="F228" t="s">
        <v>198</v>
      </c>
      <c r="G228" s="1">
        <v>45877</v>
      </c>
      <c r="H228" s="1">
        <v>45898</v>
      </c>
      <c r="I228" s="1">
        <v>45961</v>
      </c>
      <c r="J228" s="1">
        <v>45947</v>
      </c>
      <c r="K228" s="1">
        <v>45947</v>
      </c>
      <c r="L228" s="1">
        <v>46085</v>
      </c>
      <c r="M228" t="s">
        <v>172</v>
      </c>
      <c r="N228" t="s">
        <v>501</v>
      </c>
      <c r="O228" t="s">
        <v>622</v>
      </c>
      <c r="P228" t="s">
        <v>1272</v>
      </c>
      <c r="Q228" t="s">
        <v>40</v>
      </c>
      <c r="R228" t="s">
        <v>40</v>
      </c>
      <c r="S228" t="s">
        <v>474</v>
      </c>
      <c r="T228" t="s">
        <v>67</v>
      </c>
      <c r="U228" t="s">
        <v>1338</v>
      </c>
      <c r="V228" t="s">
        <v>35</v>
      </c>
      <c r="W228" t="s">
        <v>35</v>
      </c>
      <c r="X228" t="s">
        <v>1274</v>
      </c>
      <c r="Y228" t="s">
        <v>1339</v>
      </c>
      <c r="Z228" t="s">
        <v>40</v>
      </c>
      <c r="AA228" t="s">
        <v>35</v>
      </c>
      <c r="AB228" t="s">
        <v>109</v>
      </c>
      <c r="AC228" t="s">
        <v>35</v>
      </c>
      <c r="AD228" t="str">
        <f>HYPERLINK("https://esastar-publication.sso.esa.int/ESATenderActions/details/163646", "https://esastar-publication.sso.esa.int/ESATenderActions/details/163646")</f>
        <v>https://esastar-publication.sso.esa.int/ESATenderActions/details/163646</v>
      </c>
    </row>
    <row r="229" spans="1:30" x14ac:dyDescent="0.35">
      <c r="A229" t="s">
        <v>1340</v>
      </c>
      <c r="B229" t="s">
        <v>1341</v>
      </c>
      <c r="C229" t="s">
        <v>32</v>
      </c>
      <c r="D229" t="s">
        <v>1342</v>
      </c>
      <c r="E229" t="s">
        <v>102</v>
      </c>
      <c r="F229" t="s">
        <v>352</v>
      </c>
      <c r="G229" s="1">
        <v>45853</v>
      </c>
      <c r="H229" s="1">
        <v>45903</v>
      </c>
      <c r="I229" s="1">
        <v>46212</v>
      </c>
      <c r="J229" s="1">
        <v>46198</v>
      </c>
      <c r="K229" s="1">
        <v>46198</v>
      </c>
      <c r="L229" s="1">
        <v>46304</v>
      </c>
      <c r="M229" t="s">
        <v>172</v>
      </c>
      <c r="N229" t="s">
        <v>37</v>
      </c>
      <c r="O229" t="s">
        <v>199</v>
      </c>
      <c r="P229" t="s">
        <v>35</v>
      </c>
      <c r="Q229" t="s">
        <v>40</v>
      </c>
      <c r="R229" t="s">
        <v>40</v>
      </c>
      <c r="S229" t="s">
        <v>734</v>
      </c>
      <c r="T229" t="s">
        <v>67</v>
      </c>
      <c r="U229" t="s">
        <v>879</v>
      </c>
      <c r="V229" t="s">
        <v>35</v>
      </c>
      <c r="W229" t="s">
        <v>35</v>
      </c>
      <c r="X229" t="s">
        <v>134</v>
      </c>
      <c r="Y229" t="s">
        <v>1268</v>
      </c>
      <c r="Z229" t="s">
        <v>40</v>
      </c>
      <c r="AA229" t="s">
        <v>35</v>
      </c>
      <c r="AB229" t="s">
        <v>109</v>
      </c>
      <c r="AC229" t="s">
        <v>35</v>
      </c>
      <c r="AD229" t="str">
        <f>HYPERLINK("https://esastar-publication.sso.esa.int/ESATenderActions/details/162350", "https://esastar-publication.sso.esa.int/ESATenderActions/details/162350")</f>
        <v>https://esastar-publication.sso.esa.int/ESATenderActions/details/162350</v>
      </c>
    </row>
    <row r="230" spans="1:30" hidden="1" x14ac:dyDescent="0.35">
      <c r="A230" t="s">
        <v>1343</v>
      </c>
      <c r="B230" t="s">
        <v>1344</v>
      </c>
      <c r="C230" t="s">
        <v>50</v>
      </c>
      <c r="D230" t="s">
        <v>1345</v>
      </c>
      <c r="E230" t="s">
        <v>34</v>
      </c>
      <c r="F230" t="s">
        <v>35</v>
      </c>
      <c r="G230" s="1">
        <v>45828</v>
      </c>
      <c r="H230" t="s">
        <v>35</v>
      </c>
      <c r="I230" t="s">
        <v>35</v>
      </c>
      <c r="J230" t="s">
        <v>35</v>
      </c>
      <c r="K230" t="s">
        <v>35</v>
      </c>
      <c r="L230" s="1">
        <v>45828</v>
      </c>
      <c r="M230" t="s">
        <v>52</v>
      </c>
      <c r="N230" t="s">
        <v>37</v>
      </c>
      <c r="O230" t="s">
        <v>64</v>
      </c>
      <c r="P230" t="s">
        <v>140</v>
      </c>
      <c r="Q230" t="s">
        <v>40</v>
      </c>
      <c r="R230" t="s">
        <v>40</v>
      </c>
      <c r="S230" t="s">
        <v>123</v>
      </c>
      <c r="T230" t="s">
        <v>67</v>
      </c>
      <c r="U230" t="s">
        <v>293</v>
      </c>
      <c r="V230" t="s">
        <v>56</v>
      </c>
      <c r="W230" t="s">
        <v>799</v>
      </c>
      <c r="X230" t="s">
        <v>35</v>
      </c>
      <c r="Y230" t="s">
        <v>82</v>
      </c>
      <c r="Z230" t="s">
        <v>40</v>
      </c>
      <c r="AA230" t="s">
        <v>35</v>
      </c>
      <c r="AB230" t="s">
        <v>1346</v>
      </c>
      <c r="AC230" t="s">
        <v>1347</v>
      </c>
      <c r="AD230" t="str">
        <f>HYPERLINK("https://esastar-publication.sso.esa.int/ESATenderActions/details/161053", "https://esastar-publication.sso.esa.int/ESATenderActions/details/161053")</f>
        <v>https://esastar-publication.sso.esa.int/ESATenderActions/details/161053</v>
      </c>
    </row>
    <row r="231" spans="1:30" hidden="1" x14ac:dyDescent="0.35">
      <c r="A231" t="s">
        <v>1348</v>
      </c>
      <c r="B231" t="s">
        <v>1349</v>
      </c>
      <c r="C231" t="s">
        <v>50</v>
      </c>
      <c r="D231" t="s">
        <v>1350</v>
      </c>
      <c r="E231" t="s">
        <v>34</v>
      </c>
      <c r="F231" t="s">
        <v>35</v>
      </c>
      <c r="G231" s="1">
        <v>45819</v>
      </c>
      <c r="H231" t="s">
        <v>35</v>
      </c>
      <c r="I231" t="s">
        <v>35</v>
      </c>
      <c r="J231" t="s">
        <v>35</v>
      </c>
      <c r="K231" t="s">
        <v>35</v>
      </c>
      <c r="L231" s="1">
        <v>45819</v>
      </c>
      <c r="M231" t="s">
        <v>52</v>
      </c>
      <c r="N231" t="s">
        <v>37</v>
      </c>
      <c r="O231" t="s">
        <v>64</v>
      </c>
      <c r="P231" t="s">
        <v>140</v>
      </c>
      <c r="Q231" t="s">
        <v>40</v>
      </c>
      <c r="R231" t="s">
        <v>40</v>
      </c>
      <c r="S231" t="s">
        <v>123</v>
      </c>
      <c r="T231" t="s">
        <v>67</v>
      </c>
      <c r="U231" t="s">
        <v>293</v>
      </c>
      <c r="V231" t="s">
        <v>56</v>
      </c>
      <c r="W231" t="s">
        <v>799</v>
      </c>
      <c r="X231" t="s">
        <v>35</v>
      </c>
      <c r="Y231" t="s">
        <v>82</v>
      </c>
      <c r="Z231" t="s">
        <v>40</v>
      </c>
      <c r="AA231" t="s">
        <v>35</v>
      </c>
      <c r="AB231" t="s">
        <v>826</v>
      </c>
      <c r="AC231" t="s">
        <v>98</v>
      </c>
      <c r="AD231" t="str">
        <f>HYPERLINK("https://esastar-publication.sso.esa.int/ESATenderActions/details/160497", "https://esastar-publication.sso.esa.int/ESATenderActions/details/160497")</f>
        <v>https://esastar-publication.sso.esa.int/ESATenderActions/details/160497</v>
      </c>
    </row>
    <row r="232" spans="1:30" hidden="1" x14ac:dyDescent="0.35">
      <c r="A232" t="s">
        <v>1351</v>
      </c>
      <c r="B232" t="s">
        <v>1352</v>
      </c>
      <c r="C232" t="s">
        <v>50</v>
      </c>
      <c r="D232" t="s">
        <v>1353</v>
      </c>
      <c r="E232" t="s">
        <v>34</v>
      </c>
      <c r="F232" t="s">
        <v>35</v>
      </c>
      <c r="G232" s="1">
        <v>45819</v>
      </c>
      <c r="H232" t="s">
        <v>35</v>
      </c>
      <c r="I232" t="s">
        <v>35</v>
      </c>
      <c r="J232" t="s">
        <v>35</v>
      </c>
      <c r="K232" t="s">
        <v>35</v>
      </c>
      <c r="L232" s="1">
        <v>45819</v>
      </c>
      <c r="M232" t="s">
        <v>52</v>
      </c>
      <c r="N232" t="s">
        <v>37</v>
      </c>
      <c r="O232" t="s">
        <v>64</v>
      </c>
      <c r="P232" t="s">
        <v>140</v>
      </c>
      <c r="Q232" t="s">
        <v>40</v>
      </c>
      <c r="R232" t="s">
        <v>40</v>
      </c>
      <c r="S232" t="s">
        <v>123</v>
      </c>
      <c r="T232" t="s">
        <v>67</v>
      </c>
      <c r="U232" t="s">
        <v>293</v>
      </c>
      <c r="V232" t="s">
        <v>56</v>
      </c>
      <c r="W232" t="s">
        <v>799</v>
      </c>
      <c r="X232" t="s">
        <v>35</v>
      </c>
      <c r="Y232" t="s">
        <v>82</v>
      </c>
      <c r="Z232" t="s">
        <v>40</v>
      </c>
      <c r="AA232" t="s">
        <v>35</v>
      </c>
      <c r="AB232" t="s">
        <v>1354</v>
      </c>
      <c r="AC232" t="s">
        <v>1355</v>
      </c>
      <c r="AD232" t="str">
        <f>HYPERLINK("https://esastar-publication.sso.esa.int/ESATenderActions/details/160495", "https://esastar-publication.sso.esa.int/ESATenderActions/details/160495")</f>
        <v>https://esastar-publication.sso.esa.int/ESATenderActions/details/160495</v>
      </c>
    </row>
    <row r="233" spans="1:30" ht="72.5" x14ac:dyDescent="0.35">
      <c r="A233" t="s">
        <v>1356</v>
      </c>
      <c r="B233" t="s">
        <v>1357</v>
      </c>
      <c r="C233" t="s">
        <v>32</v>
      </c>
      <c r="D233" t="s">
        <v>1358</v>
      </c>
      <c r="E233" t="s">
        <v>102</v>
      </c>
      <c r="F233" t="s">
        <v>352</v>
      </c>
      <c r="G233" s="1">
        <v>45804</v>
      </c>
      <c r="H233" s="1">
        <v>45805</v>
      </c>
      <c r="I233" s="1">
        <v>47848</v>
      </c>
      <c r="J233" s="1">
        <v>47847</v>
      </c>
      <c r="K233" s="1">
        <v>47847</v>
      </c>
      <c r="L233" s="1">
        <v>46302</v>
      </c>
      <c r="M233" t="s">
        <v>75</v>
      </c>
      <c r="N233" t="s">
        <v>37</v>
      </c>
      <c r="O233" t="s">
        <v>199</v>
      </c>
      <c r="P233" t="s">
        <v>35</v>
      </c>
      <c r="Q233" t="s">
        <v>40</v>
      </c>
      <c r="R233" t="s">
        <v>40</v>
      </c>
      <c r="S233" t="s">
        <v>353</v>
      </c>
      <c r="T233" t="s">
        <v>67</v>
      </c>
      <c r="U233" t="s">
        <v>114</v>
      </c>
      <c r="V233" t="s">
        <v>35</v>
      </c>
      <c r="W233" t="s">
        <v>35</v>
      </c>
      <c r="X233" t="s">
        <v>403</v>
      </c>
      <c r="Y233" t="s">
        <v>1359</v>
      </c>
      <c r="Z233" t="s">
        <v>40</v>
      </c>
      <c r="AA233" t="s">
        <v>35</v>
      </c>
      <c r="AB233" t="s">
        <v>109</v>
      </c>
      <c r="AC233" t="s">
        <v>1360</v>
      </c>
      <c r="AD233" t="str">
        <f>HYPERLINK("https://esastar-publication.sso.esa.int/ESATenderActions/details/159770", "https://esastar-publication.sso.esa.int/ESATenderActions/details/159770")</f>
        <v>https://esastar-publication.sso.esa.int/ESATenderActions/details/159770</v>
      </c>
    </row>
    <row r="234" spans="1:30" hidden="1" x14ac:dyDescent="0.35">
      <c r="A234" t="s">
        <v>1361</v>
      </c>
      <c r="B234" t="s">
        <v>1362</v>
      </c>
      <c r="C234" t="s">
        <v>50</v>
      </c>
      <c r="D234" t="s">
        <v>1363</v>
      </c>
      <c r="E234" t="s">
        <v>34</v>
      </c>
      <c r="F234" t="s">
        <v>35</v>
      </c>
      <c r="G234" s="1">
        <v>45792</v>
      </c>
      <c r="H234" t="s">
        <v>35</v>
      </c>
      <c r="I234" t="s">
        <v>35</v>
      </c>
      <c r="J234" t="s">
        <v>35</v>
      </c>
      <c r="K234" t="s">
        <v>35</v>
      </c>
      <c r="L234" s="1">
        <v>45792</v>
      </c>
      <c r="M234" t="s">
        <v>52</v>
      </c>
      <c r="N234" t="s">
        <v>37</v>
      </c>
      <c r="O234" t="s">
        <v>38</v>
      </c>
      <c r="P234" t="s">
        <v>39</v>
      </c>
      <c r="Q234" t="s">
        <v>40</v>
      </c>
      <c r="R234" t="s">
        <v>40</v>
      </c>
      <c r="S234" t="s">
        <v>746</v>
      </c>
      <c r="T234" t="s">
        <v>67</v>
      </c>
      <c r="U234" t="s">
        <v>43</v>
      </c>
      <c r="V234" t="s">
        <v>35</v>
      </c>
      <c r="W234" t="s">
        <v>35</v>
      </c>
      <c r="X234" t="s">
        <v>35</v>
      </c>
      <c r="Y234" t="s">
        <v>45</v>
      </c>
      <c r="Z234" t="s">
        <v>40</v>
      </c>
      <c r="AA234" t="s">
        <v>35</v>
      </c>
      <c r="AB234" t="s">
        <v>935</v>
      </c>
      <c r="AC234" t="s">
        <v>1364</v>
      </c>
      <c r="AD234" t="str">
        <f>HYPERLINK("https://esastar-publication.sso.esa.int/ESATenderActions/details/159123", "https://esastar-publication.sso.esa.int/ESATenderActions/details/159123")</f>
        <v>https://esastar-publication.sso.esa.int/ESATenderActions/details/159123</v>
      </c>
    </row>
    <row r="235" spans="1:30" x14ac:dyDescent="0.35">
      <c r="A235" t="s">
        <v>1365</v>
      </c>
      <c r="B235" t="s">
        <v>1366</v>
      </c>
      <c r="C235" t="s">
        <v>32</v>
      </c>
      <c r="D235" t="s">
        <v>417</v>
      </c>
      <c r="E235" t="s">
        <v>102</v>
      </c>
      <c r="F235" t="s">
        <v>352</v>
      </c>
      <c r="G235" s="1">
        <v>45792</v>
      </c>
      <c r="H235" s="1">
        <v>45966</v>
      </c>
      <c r="I235" s="1">
        <v>46028</v>
      </c>
      <c r="J235" s="1">
        <v>46023</v>
      </c>
      <c r="K235" s="1">
        <v>46023</v>
      </c>
      <c r="L235" s="1">
        <v>46154</v>
      </c>
      <c r="M235" t="s">
        <v>172</v>
      </c>
      <c r="N235" t="s">
        <v>37</v>
      </c>
      <c r="O235" t="s">
        <v>199</v>
      </c>
      <c r="P235" t="s">
        <v>35</v>
      </c>
      <c r="Q235" t="s">
        <v>40</v>
      </c>
      <c r="R235" t="s">
        <v>40</v>
      </c>
      <c r="S235" t="s">
        <v>418</v>
      </c>
      <c r="T235" t="s">
        <v>67</v>
      </c>
      <c r="U235" t="s">
        <v>1367</v>
      </c>
      <c r="V235" t="s">
        <v>35</v>
      </c>
      <c r="W235" t="s">
        <v>35</v>
      </c>
      <c r="X235" t="s">
        <v>420</v>
      </c>
      <c r="Y235" t="s">
        <v>421</v>
      </c>
      <c r="Z235" t="s">
        <v>40</v>
      </c>
      <c r="AA235" t="s">
        <v>35</v>
      </c>
      <c r="AB235" t="s">
        <v>109</v>
      </c>
      <c r="AC235" t="s">
        <v>35</v>
      </c>
      <c r="AD235" t="str">
        <f>HYPERLINK("https://esastar-publication.sso.esa.int/ESATenderActions/details/159099", "https://esastar-publication.sso.esa.int/ESATenderActions/details/159099")</f>
        <v>https://esastar-publication.sso.esa.int/ESATenderActions/details/159099</v>
      </c>
    </row>
    <row r="236" spans="1:30" hidden="1" x14ac:dyDescent="0.35">
      <c r="A236" t="s">
        <v>1368</v>
      </c>
      <c r="B236" t="s">
        <v>1369</v>
      </c>
      <c r="C236" t="s">
        <v>50</v>
      </c>
      <c r="D236" t="s">
        <v>1370</v>
      </c>
      <c r="E236" t="s">
        <v>34</v>
      </c>
      <c r="F236" t="s">
        <v>35</v>
      </c>
      <c r="G236" s="1">
        <v>45744</v>
      </c>
      <c r="H236" t="s">
        <v>35</v>
      </c>
      <c r="I236" t="s">
        <v>35</v>
      </c>
      <c r="J236" t="s">
        <v>35</v>
      </c>
      <c r="K236" t="s">
        <v>35</v>
      </c>
      <c r="L236" s="1">
        <v>45744</v>
      </c>
      <c r="M236" t="s">
        <v>52</v>
      </c>
      <c r="N236" t="s">
        <v>37</v>
      </c>
      <c r="O236" t="s">
        <v>38</v>
      </c>
      <c r="P236" t="s">
        <v>35</v>
      </c>
      <c r="Q236" t="s">
        <v>40</v>
      </c>
      <c r="R236" t="s">
        <v>40</v>
      </c>
      <c r="S236" t="s">
        <v>1371</v>
      </c>
      <c r="T236" t="s">
        <v>219</v>
      </c>
      <c r="U236" t="s">
        <v>1372</v>
      </c>
      <c r="V236" t="s">
        <v>80</v>
      </c>
      <c r="W236" t="s">
        <v>1373</v>
      </c>
      <c r="X236" t="s">
        <v>35</v>
      </c>
      <c r="Y236" t="s">
        <v>699</v>
      </c>
      <c r="Z236" t="s">
        <v>40</v>
      </c>
      <c r="AA236" t="s">
        <v>35</v>
      </c>
      <c r="AB236" t="s">
        <v>109</v>
      </c>
      <c r="AC236" t="s">
        <v>35</v>
      </c>
      <c r="AD236" t="str">
        <f>HYPERLINK("https://esastar-publication.sso.esa.int/ESATenderActions/details/156755", "https://esastar-publication.sso.esa.int/ESATenderActions/details/156755")</f>
        <v>https://esastar-publication.sso.esa.int/ESATenderActions/details/156755</v>
      </c>
    </row>
    <row r="237" spans="1:30" ht="58" hidden="1" x14ac:dyDescent="0.35">
      <c r="A237" t="s">
        <v>1374</v>
      </c>
      <c r="B237" t="s">
        <v>1375</v>
      </c>
      <c r="C237" t="s">
        <v>50</v>
      </c>
      <c r="D237" t="s">
        <v>1376</v>
      </c>
      <c r="E237" t="s">
        <v>34</v>
      </c>
      <c r="F237" t="s">
        <v>35</v>
      </c>
      <c r="G237" s="1">
        <v>45744</v>
      </c>
      <c r="H237" t="s">
        <v>35</v>
      </c>
      <c r="I237" t="s">
        <v>35</v>
      </c>
      <c r="J237" t="s">
        <v>35</v>
      </c>
      <c r="K237" t="s">
        <v>35</v>
      </c>
      <c r="L237" s="1">
        <v>45744</v>
      </c>
      <c r="M237" t="s">
        <v>52</v>
      </c>
      <c r="N237" t="s">
        <v>37</v>
      </c>
      <c r="O237" t="s">
        <v>64</v>
      </c>
      <c r="P237" t="s">
        <v>35</v>
      </c>
      <c r="Q237" t="s">
        <v>40</v>
      </c>
      <c r="R237" t="s">
        <v>40</v>
      </c>
      <c r="S237" t="s">
        <v>437</v>
      </c>
      <c r="T237" t="s">
        <v>67</v>
      </c>
      <c r="U237" t="s">
        <v>114</v>
      </c>
      <c r="V237" t="s">
        <v>80</v>
      </c>
      <c r="W237" t="s">
        <v>438</v>
      </c>
      <c r="X237" t="s">
        <v>35</v>
      </c>
      <c r="Y237" t="s">
        <v>116</v>
      </c>
      <c r="Z237" t="s">
        <v>40</v>
      </c>
      <c r="AA237" t="s">
        <v>35</v>
      </c>
      <c r="AB237" t="s">
        <v>1377</v>
      </c>
      <c r="AC237" t="s">
        <v>1378</v>
      </c>
      <c r="AD237" t="str">
        <f>HYPERLINK("https://esastar-publication.sso.esa.int/ESATenderActions/details/156748", "https://esastar-publication.sso.esa.int/ESATenderActions/details/156748")</f>
        <v>https://esastar-publication.sso.esa.int/ESATenderActions/details/156748</v>
      </c>
    </row>
    <row r="238" spans="1:30" ht="29" hidden="1" x14ac:dyDescent="0.35">
      <c r="A238" t="s">
        <v>1379</v>
      </c>
      <c r="B238" t="s">
        <v>1380</v>
      </c>
      <c r="C238" t="s">
        <v>50</v>
      </c>
      <c r="D238" t="s">
        <v>1381</v>
      </c>
      <c r="E238" t="s">
        <v>34</v>
      </c>
      <c r="F238" t="s">
        <v>35</v>
      </c>
      <c r="G238" s="1">
        <v>45744</v>
      </c>
      <c r="H238" t="s">
        <v>35</v>
      </c>
      <c r="I238" t="s">
        <v>35</v>
      </c>
      <c r="J238" t="s">
        <v>35</v>
      </c>
      <c r="K238" t="s">
        <v>35</v>
      </c>
      <c r="L238" s="1">
        <v>46189</v>
      </c>
      <c r="M238" t="s">
        <v>75</v>
      </c>
      <c r="N238" t="s">
        <v>37</v>
      </c>
      <c r="O238" t="s">
        <v>38</v>
      </c>
      <c r="P238" t="s">
        <v>39</v>
      </c>
      <c r="Q238" t="s">
        <v>40</v>
      </c>
      <c r="R238" t="s">
        <v>40</v>
      </c>
      <c r="S238" t="s">
        <v>458</v>
      </c>
      <c r="T238" t="s">
        <v>67</v>
      </c>
      <c r="U238" t="s">
        <v>43</v>
      </c>
      <c r="V238" t="s">
        <v>80</v>
      </c>
      <c r="W238" t="s">
        <v>978</v>
      </c>
      <c r="X238" t="s">
        <v>35</v>
      </c>
      <c r="Y238" t="s">
        <v>45</v>
      </c>
      <c r="Z238" t="s">
        <v>40</v>
      </c>
      <c r="AA238" t="s">
        <v>35</v>
      </c>
      <c r="AB238" t="s">
        <v>1382</v>
      </c>
      <c r="AC238" t="s">
        <v>228</v>
      </c>
      <c r="AD238" t="str">
        <f>HYPERLINK("https://esastar-publication.sso.esa.int/ESATenderActions/details/156744", "https://esastar-publication.sso.esa.int/ESATenderActions/details/156744")</f>
        <v>https://esastar-publication.sso.esa.int/ESATenderActions/details/156744</v>
      </c>
    </row>
    <row r="239" spans="1:30" x14ac:dyDescent="0.35">
      <c r="A239" t="s">
        <v>1383</v>
      </c>
      <c r="B239" t="s">
        <v>1384</v>
      </c>
      <c r="C239" t="s">
        <v>32</v>
      </c>
      <c r="D239" t="s">
        <v>1385</v>
      </c>
      <c r="E239" t="s">
        <v>34</v>
      </c>
      <c r="F239" t="s">
        <v>35</v>
      </c>
      <c r="G239" s="1">
        <v>45744</v>
      </c>
      <c r="H239" s="1">
        <v>46297</v>
      </c>
      <c r="I239" s="1">
        <v>46342</v>
      </c>
      <c r="J239" s="1">
        <v>46335</v>
      </c>
      <c r="K239" s="1">
        <v>46335</v>
      </c>
      <c r="L239" s="1">
        <v>46297</v>
      </c>
      <c r="M239" t="s">
        <v>122</v>
      </c>
      <c r="N239" t="s">
        <v>37</v>
      </c>
      <c r="O239" t="s">
        <v>38</v>
      </c>
      <c r="P239" t="s">
        <v>39</v>
      </c>
      <c r="Q239" t="s">
        <v>65</v>
      </c>
      <c r="R239" t="s">
        <v>40</v>
      </c>
      <c r="S239" t="s">
        <v>1386</v>
      </c>
      <c r="T239" t="s">
        <v>67</v>
      </c>
      <c r="U239" t="s">
        <v>114</v>
      </c>
      <c r="V239" t="s">
        <v>35</v>
      </c>
      <c r="W239" t="s">
        <v>35</v>
      </c>
      <c r="X239" t="s">
        <v>247</v>
      </c>
      <c r="Y239" t="s">
        <v>116</v>
      </c>
      <c r="Z239" t="s">
        <v>40</v>
      </c>
      <c r="AA239" t="s">
        <v>35</v>
      </c>
      <c r="AB239" t="s">
        <v>1387</v>
      </c>
      <c r="AC239" t="s">
        <v>1388</v>
      </c>
      <c r="AD239" t="str">
        <f>HYPERLINK("https://esastar-publication.sso.esa.int/ESATenderActions/details/156741", "https://esastar-publication.sso.esa.int/ESATenderActions/details/156741")</f>
        <v>https://esastar-publication.sso.esa.int/ESATenderActions/details/156741</v>
      </c>
    </row>
    <row r="240" spans="1:30" ht="43.5" hidden="1" x14ac:dyDescent="0.35">
      <c r="A240" t="s">
        <v>1389</v>
      </c>
      <c r="B240" t="s">
        <v>1390</v>
      </c>
      <c r="C240" t="s">
        <v>50</v>
      </c>
      <c r="D240" t="s">
        <v>1391</v>
      </c>
      <c r="E240" t="s">
        <v>34</v>
      </c>
      <c r="F240" t="s">
        <v>35</v>
      </c>
      <c r="G240" s="1">
        <v>45736</v>
      </c>
      <c r="H240" t="s">
        <v>35</v>
      </c>
      <c r="I240" t="s">
        <v>35</v>
      </c>
      <c r="J240" t="s">
        <v>35</v>
      </c>
      <c r="K240" t="s">
        <v>35</v>
      </c>
      <c r="L240" s="1">
        <v>45736</v>
      </c>
      <c r="M240" t="s">
        <v>52</v>
      </c>
      <c r="N240" t="s">
        <v>37</v>
      </c>
      <c r="O240" t="s">
        <v>38</v>
      </c>
      <c r="P240" t="s">
        <v>35</v>
      </c>
      <c r="Q240" t="s">
        <v>40</v>
      </c>
      <c r="R240" t="s">
        <v>40</v>
      </c>
      <c r="S240" t="s">
        <v>1233</v>
      </c>
      <c r="T240" t="s">
        <v>219</v>
      </c>
      <c r="U240" t="s">
        <v>43</v>
      </c>
      <c r="V240" t="s">
        <v>80</v>
      </c>
      <c r="W240" t="s">
        <v>35</v>
      </c>
      <c r="X240" t="s">
        <v>35</v>
      </c>
      <c r="Y240" t="s">
        <v>1107</v>
      </c>
      <c r="Z240" t="s">
        <v>40</v>
      </c>
      <c r="AA240" t="s">
        <v>35</v>
      </c>
      <c r="AB240" t="s">
        <v>1392</v>
      </c>
      <c r="AC240" t="s">
        <v>1393</v>
      </c>
      <c r="AD240" t="str">
        <f>HYPERLINK("https://esastar-publication.sso.esa.int/ESATenderActions/details/156238", "https://esastar-publication.sso.esa.int/ESATenderActions/details/156238")</f>
        <v>https://esastar-publication.sso.esa.int/ESATenderActions/details/156238</v>
      </c>
    </row>
    <row r="241" spans="1:30" hidden="1" x14ac:dyDescent="0.35">
      <c r="A241" t="s">
        <v>1394</v>
      </c>
      <c r="B241" t="s">
        <v>1395</v>
      </c>
      <c r="C241" t="s">
        <v>50</v>
      </c>
      <c r="D241" t="s">
        <v>1396</v>
      </c>
      <c r="E241" t="s">
        <v>34</v>
      </c>
      <c r="F241" t="s">
        <v>35</v>
      </c>
      <c r="G241" s="1">
        <v>45715</v>
      </c>
      <c r="H241" t="s">
        <v>35</v>
      </c>
      <c r="I241" t="s">
        <v>35</v>
      </c>
      <c r="J241" t="s">
        <v>35</v>
      </c>
      <c r="K241" t="s">
        <v>35</v>
      </c>
      <c r="L241" s="1">
        <v>45715</v>
      </c>
      <c r="M241" t="s">
        <v>52</v>
      </c>
      <c r="N241" t="s">
        <v>37</v>
      </c>
      <c r="O241" t="s">
        <v>38</v>
      </c>
      <c r="P241" t="s">
        <v>77</v>
      </c>
      <c r="Q241" t="s">
        <v>40</v>
      </c>
      <c r="R241" t="s">
        <v>40</v>
      </c>
      <c r="S241" t="s">
        <v>1397</v>
      </c>
      <c r="T241" t="s">
        <v>67</v>
      </c>
      <c r="U241" t="s">
        <v>1398</v>
      </c>
      <c r="V241" t="s">
        <v>80</v>
      </c>
      <c r="W241" t="s">
        <v>1399</v>
      </c>
      <c r="X241" t="s">
        <v>35</v>
      </c>
      <c r="Y241" t="s">
        <v>718</v>
      </c>
      <c r="Z241" t="s">
        <v>40</v>
      </c>
      <c r="AA241" t="s">
        <v>35</v>
      </c>
      <c r="AB241" t="s">
        <v>35</v>
      </c>
      <c r="AC241" t="s">
        <v>35</v>
      </c>
      <c r="AD241" t="str">
        <f>HYPERLINK("https://esastar-publication.sso.esa.int/ESATenderActions/details/154876", "https://esastar-publication.sso.esa.int/ESATenderActions/details/154876")</f>
        <v>https://esastar-publication.sso.esa.int/ESATenderActions/details/154876</v>
      </c>
    </row>
    <row r="242" spans="1:30" hidden="1" x14ac:dyDescent="0.35">
      <c r="A242" t="s">
        <v>1400</v>
      </c>
      <c r="B242" t="s">
        <v>1401</v>
      </c>
      <c r="C242" t="s">
        <v>50</v>
      </c>
      <c r="D242" t="s">
        <v>1402</v>
      </c>
      <c r="E242" t="s">
        <v>34</v>
      </c>
      <c r="F242" t="s">
        <v>35</v>
      </c>
      <c r="G242" s="1">
        <v>45694</v>
      </c>
      <c r="H242" t="s">
        <v>35</v>
      </c>
      <c r="I242" t="s">
        <v>35</v>
      </c>
      <c r="J242" t="s">
        <v>35</v>
      </c>
      <c r="K242" t="s">
        <v>35</v>
      </c>
      <c r="L242" s="1">
        <v>45694</v>
      </c>
      <c r="M242" t="s">
        <v>52</v>
      </c>
      <c r="N242" t="s">
        <v>37</v>
      </c>
      <c r="O242" t="s">
        <v>64</v>
      </c>
      <c r="P242" t="s">
        <v>140</v>
      </c>
      <c r="Q242" t="s">
        <v>40</v>
      </c>
      <c r="R242" t="s">
        <v>40</v>
      </c>
      <c r="S242" t="s">
        <v>950</v>
      </c>
      <c r="T242" t="s">
        <v>67</v>
      </c>
      <c r="U242" t="s">
        <v>1287</v>
      </c>
      <c r="V242" t="s">
        <v>56</v>
      </c>
      <c r="W242" t="s">
        <v>570</v>
      </c>
      <c r="X242" t="s">
        <v>35</v>
      </c>
      <c r="Y242" t="s">
        <v>1288</v>
      </c>
      <c r="Z242" t="s">
        <v>40</v>
      </c>
      <c r="AA242" t="s">
        <v>35</v>
      </c>
      <c r="AB242" t="s">
        <v>35</v>
      </c>
      <c r="AC242" t="s">
        <v>35</v>
      </c>
      <c r="AD242" t="str">
        <f>HYPERLINK("https://esastar-publication.sso.esa.int/ESATenderActions/details/143723", "https://esastar-publication.sso.esa.int/ESATenderActions/details/143723")</f>
        <v>https://esastar-publication.sso.esa.int/ESATenderActions/details/143723</v>
      </c>
    </row>
    <row r="243" spans="1:30" hidden="1" x14ac:dyDescent="0.35">
      <c r="A243" t="s">
        <v>1403</v>
      </c>
      <c r="B243" t="s">
        <v>1404</v>
      </c>
      <c r="C243" t="s">
        <v>50</v>
      </c>
      <c r="D243" t="s">
        <v>1405</v>
      </c>
      <c r="E243" t="s">
        <v>34</v>
      </c>
      <c r="F243" t="s">
        <v>35</v>
      </c>
      <c r="G243" s="1">
        <v>45694</v>
      </c>
      <c r="H243" t="s">
        <v>35</v>
      </c>
      <c r="I243" t="s">
        <v>35</v>
      </c>
      <c r="J243" t="s">
        <v>35</v>
      </c>
      <c r="K243" t="s">
        <v>35</v>
      </c>
      <c r="L243" s="1">
        <v>45694</v>
      </c>
      <c r="M243" t="s">
        <v>52</v>
      </c>
      <c r="N243" t="s">
        <v>37</v>
      </c>
      <c r="O243" t="s">
        <v>64</v>
      </c>
      <c r="P243" t="s">
        <v>140</v>
      </c>
      <c r="Q243" t="s">
        <v>40</v>
      </c>
      <c r="R243" t="s">
        <v>40</v>
      </c>
      <c r="S243" t="s">
        <v>950</v>
      </c>
      <c r="T243" t="s">
        <v>67</v>
      </c>
      <c r="U243" t="s">
        <v>1287</v>
      </c>
      <c r="V243" t="s">
        <v>56</v>
      </c>
      <c r="W243" t="s">
        <v>570</v>
      </c>
      <c r="X243" t="s">
        <v>35</v>
      </c>
      <c r="Y243" t="s">
        <v>1288</v>
      </c>
      <c r="Z243" t="s">
        <v>40</v>
      </c>
      <c r="AA243" t="s">
        <v>35</v>
      </c>
      <c r="AB243" t="s">
        <v>35</v>
      </c>
      <c r="AC243" t="s">
        <v>35</v>
      </c>
      <c r="AD243" t="str">
        <f>HYPERLINK("https://esastar-publication.sso.esa.int/ESATenderActions/details/143721", "https://esastar-publication.sso.esa.int/ESATenderActions/details/143721")</f>
        <v>https://esastar-publication.sso.esa.int/ESATenderActions/details/143721</v>
      </c>
    </row>
    <row r="244" spans="1:30" x14ac:dyDescent="0.35">
      <c r="A244" t="s">
        <v>1406</v>
      </c>
      <c r="B244" t="s">
        <v>1407</v>
      </c>
      <c r="C244" t="s">
        <v>32</v>
      </c>
      <c r="D244" t="s">
        <v>1408</v>
      </c>
      <c r="E244" t="s">
        <v>34</v>
      </c>
      <c r="F244" t="s">
        <v>35</v>
      </c>
      <c r="G244" s="1">
        <v>45694</v>
      </c>
      <c r="H244" s="1">
        <v>45964</v>
      </c>
      <c r="I244" s="1">
        <v>46038</v>
      </c>
      <c r="J244" s="1">
        <v>46024</v>
      </c>
      <c r="K244" s="1">
        <v>46024</v>
      </c>
      <c r="L244" s="1">
        <v>45964</v>
      </c>
      <c r="M244" t="s">
        <v>122</v>
      </c>
      <c r="N244" t="s">
        <v>37</v>
      </c>
      <c r="O244" t="s">
        <v>64</v>
      </c>
      <c r="P244" t="s">
        <v>140</v>
      </c>
      <c r="Q244" t="s">
        <v>40</v>
      </c>
      <c r="R244" t="s">
        <v>40</v>
      </c>
      <c r="S244" t="s">
        <v>950</v>
      </c>
      <c r="T244" t="s">
        <v>67</v>
      </c>
      <c r="U244" t="s">
        <v>1287</v>
      </c>
      <c r="V244" t="s">
        <v>35</v>
      </c>
      <c r="W244" t="s">
        <v>35</v>
      </c>
      <c r="X244" t="s">
        <v>305</v>
      </c>
      <c r="Y244" t="s">
        <v>1288</v>
      </c>
      <c r="Z244" t="s">
        <v>40</v>
      </c>
      <c r="AA244" t="s">
        <v>35</v>
      </c>
      <c r="AB244" t="s">
        <v>777</v>
      </c>
      <c r="AC244" t="s">
        <v>926</v>
      </c>
      <c r="AD244" t="str">
        <f>HYPERLINK("https://esastar-publication.sso.esa.int/ESATenderActions/details/143720", "https://esastar-publication.sso.esa.int/ESATenderActions/details/143720")</f>
        <v>https://esastar-publication.sso.esa.int/ESATenderActions/details/143720</v>
      </c>
    </row>
    <row r="245" spans="1:30" hidden="1" x14ac:dyDescent="0.35">
      <c r="A245" t="s">
        <v>1409</v>
      </c>
      <c r="B245" t="s">
        <v>1410</v>
      </c>
      <c r="C245" t="s">
        <v>50</v>
      </c>
      <c r="D245" t="s">
        <v>1411</v>
      </c>
      <c r="E245" t="s">
        <v>34</v>
      </c>
      <c r="F245" t="s">
        <v>35</v>
      </c>
      <c r="G245" s="1">
        <v>45694</v>
      </c>
      <c r="H245" t="s">
        <v>35</v>
      </c>
      <c r="I245" t="s">
        <v>35</v>
      </c>
      <c r="J245" t="s">
        <v>35</v>
      </c>
      <c r="K245" t="s">
        <v>35</v>
      </c>
      <c r="L245" s="1">
        <v>45694</v>
      </c>
      <c r="M245" t="s">
        <v>52</v>
      </c>
      <c r="N245" t="s">
        <v>37</v>
      </c>
      <c r="O245" t="s">
        <v>64</v>
      </c>
      <c r="P245" t="s">
        <v>140</v>
      </c>
      <c r="Q245" t="s">
        <v>40</v>
      </c>
      <c r="R245" t="s">
        <v>40</v>
      </c>
      <c r="S245" t="s">
        <v>950</v>
      </c>
      <c r="T245" t="s">
        <v>67</v>
      </c>
      <c r="U245" t="s">
        <v>1287</v>
      </c>
      <c r="V245" t="s">
        <v>56</v>
      </c>
      <c r="W245" t="s">
        <v>570</v>
      </c>
      <c r="X245" t="s">
        <v>35</v>
      </c>
      <c r="Y245" t="s">
        <v>1288</v>
      </c>
      <c r="Z245" t="s">
        <v>40</v>
      </c>
      <c r="AA245" t="s">
        <v>35</v>
      </c>
      <c r="AB245" t="s">
        <v>35</v>
      </c>
      <c r="AC245" t="s">
        <v>35</v>
      </c>
      <c r="AD245" t="str">
        <f>HYPERLINK("https://esastar-publication.sso.esa.int/ESATenderActions/details/143718", "https://esastar-publication.sso.esa.int/ESATenderActions/details/143718")</f>
        <v>https://esastar-publication.sso.esa.int/ESATenderActions/details/143718</v>
      </c>
    </row>
    <row r="246" spans="1:30" hidden="1" x14ac:dyDescent="0.35">
      <c r="A246" t="s">
        <v>1412</v>
      </c>
      <c r="B246" t="s">
        <v>1413</v>
      </c>
      <c r="C246" t="s">
        <v>50</v>
      </c>
      <c r="D246" t="s">
        <v>1414</v>
      </c>
      <c r="E246" t="s">
        <v>34</v>
      </c>
      <c r="F246" t="s">
        <v>35</v>
      </c>
      <c r="G246" s="1">
        <v>45694</v>
      </c>
      <c r="H246" t="s">
        <v>35</v>
      </c>
      <c r="I246" t="s">
        <v>35</v>
      </c>
      <c r="J246" t="s">
        <v>35</v>
      </c>
      <c r="K246" t="s">
        <v>35</v>
      </c>
      <c r="L246" s="1">
        <v>45694</v>
      </c>
      <c r="M246" t="s">
        <v>52</v>
      </c>
      <c r="N246" t="s">
        <v>37</v>
      </c>
      <c r="O246" t="s">
        <v>38</v>
      </c>
      <c r="P246" t="s">
        <v>140</v>
      </c>
      <c r="Q246" t="s">
        <v>40</v>
      </c>
      <c r="R246" t="s">
        <v>40</v>
      </c>
      <c r="S246" t="s">
        <v>950</v>
      </c>
      <c r="T246" t="s">
        <v>67</v>
      </c>
      <c r="U246" t="s">
        <v>1287</v>
      </c>
      <c r="V246" t="s">
        <v>56</v>
      </c>
      <c r="W246" t="s">
        <v>570</v>
      </c>
      <c r="X246" t="s">
        <v>35</v>
      </c>
      <c r="Y246" t="s">
        <v>1288</v>
      </c>
      <c r="Z246" t="s">
        <v>40</v>
      </c>
      <c r="AA246" t="s">
        <v>35</v>
      </c>
      <c r="AB246" t="s">
        <v>35</v>
      </c>
      <c r="AC246" t="s">
        <v>35</v>
      </c>
      <c r="AD246" t="str">
        <f>HYPERLINK("https://esastar-publication.sso.esa.int/ESATenderActions/details/143717", "https://esastar-publication.sso.esa.int/ESATenderActions/details/143717")</f>
        <v>https://esastar-publication.sso.esa.int/ESATenderActions/details/143717</v>
      </c>
    </row>
    <row r="247" spans="1:30" hidden="1" x14ac:dyDescent="0.35">
      <c r="A247" t="s">
        <v>1415</v>
      </c>
      <c r="B247" t="s">
        <v>1416</v>
      </c>
      <c r="C247" t="s">
        <v>50</v>
      </c>
      <c r="D247" t="s">
        <v>1417</v>
      </c>
      <c r="E247" t="s">
        <v>34</v>
      </c>
      <c r="F247" t="s">
        <v>35</v>
      </c>
      <c r="G247" s="1">
        <v>45694</v>
      </c>
      <c r="H247" t="s">
        <v>35</v>
      </c>
      <c r="I247" t="s">
        <v>35</v>
      </c>
      <c r="J247" t="s">
        <v>35</v>
      </c>
      <c r="K247" t="s">
        <v>35</v>
      </c>
      <c r="L247" s="1">
        <v>45694</v>
      </c>
      <c r="M247" t="s">
        <v>52</v>
      </c>
      <c r="N247" t="s">
        <v>37</v>
      </c>
      <c r="O247" t="s">
        <v>64</v>
      </c>
      <c r="P247" t="s">
        <v>140</v>
      </c>
      <c r="Q247" t="s">
        <v>40</v>
      </c>
      <c r="R247" t="s">
        <v>40</v>
      </c>
      <c r="S247" t="s">
        <v>950</v>
      </c>
      <c r="T247" t="s">
        <v>67</v>
      </c>
      <c r="U247" t="s">
        <v>1287</v>
      </c>
      <c r="V247" t="s">
        <v>56</v>
      </c>
      <c r="W247" t="s">
        <v>570</v>
      </c>
      <c r="X247" t="s">
        <v>35</v>
      </c>
      <c r="Y247" t="s">
        <v>1288</v>
      </c>
      <c r="Z247" t="s">
        <v>40</v>
      </c>
      <c r="AA247" t="s">
        <v>35</v>
      </c>
      <c r="AB247" t="s">
        <v>35</v>
      </c>
      <c r="AC247" t="s">
        <v>35</v>
      </c>
      <c r="AD247" t="str">
        <f>HYPERLINK("https://esastar-publication.sso.esa.int/ESATenderActions/details/143716", "https://esastar-publication.sso.esa.int/ESATenderActions/details/143716")</f>
        <v>https://esastar-publication.sso.esa.int/ESATenderActions/details/143716</v>
      </c>
    </row>
    <row r="248" spans="1:30" hidden="1" x14ac:dyDescent="0.35">
      <c r="A248" t="s">
        <v>1418</v>
      </c>
      <c r="B248" t="s">
        <v>1419</v>
      </c>
      <c r="C248" t="s">
        <v>50</v>
      </c>
      <c r="D248" t="s">
        <v>1420</v>
      </c>
      <c r="E248" t="s">
        <v>34</v>
      </c>
      <c r="F248" t="s">
        <v>35</v>
      </c>
      <c r="G248" s="1">
        <v>45694</v>
      </c>
      <c r="H248" t="s">
        <v>35</v>
      </c>
      <c r="I248" t="s">
        <v>35</v>
      </c>
      <c r="J248" t="s">
        <v>35</v>
      </c>
      <c r="K248" t="s">
        <v>35</v>
      </c>
      <c r="L248" s="1">
        <v>45694</v>
      </c>
      <c r="M248" t="s">
        <v>52</v>
      </c>
      <c r="N248" t="s">
        <v>37</v>
      </c>
      <c r="O248" t="s">
        <v>64</v>
      </c>
      <c r="P248" t="s">
        <v>140</v>
      </c>
      <c r="Q248" t="s">
        <v>40</v>
      </c>
      <c r="R248" t="s">
        <v>40</v>
      </c>
      <c r="S248" t="s">
        <v>950</v>
      </c>
      <c r="T248" t="s">
        <v>67</v>
      </c>
      <c r="U248" t="s">
        <v>1287</v>
      </c>
      <c r="V248" t="s">
        <v>56</v>
      </c>
      <c r="W248" t="s">
        <v>570</v>
      </c>
      <c r="X248" t="s">
        <v>35</v>
      </c>
      <c r="Y248" t="s">
        <v>1288</v>
      </c>
      <c r="Z248" t="s">
        <v>40</v>
      </c>
      <c r="AA248" t="s">
        <v>35</v>
      </c>
      <c r="AB248" t="s">
        <v>35</v>
      </c>
      <c r="AC248" t="s">
        <v>35</v>
      </c>
      <c r="AD248" t="str">
        <f>HYPERLINK("https://esastar-publication.sso.esa.int/ESATenderActions/details/143711", "https://esastar-publication.sso.esa.int/ESATenderActions/details/143711")</f>
        <v>https://esastar-publication.sso.esa.int/ESATenderActions/details/143711</v>
      </c>
    </row>
    <row r="249" spans="1:30" x14ac:dyDescent="0.35">
      <c r="A249" t="s">
        <v>1421</v>
      </c>
      <c r="B249" t="s">
        <v>1422</v>
      </c>
      <c r="C249" t="s">
        <v>32</v>
      </c>
      <c r="D249" t="s">
        <v>1423</v>
      </c>
      <c r="E249" t="s">
        <v>34</v>
      </c>
      <c r="F249" t="s">
        <v>35</v>
      </c>
      <c r="G249" s="1">
        <v>45694</v>
      </c>
      <c r="H249" s="1">
        <v>46295</v>
      </c>
      <c r="I249" s="1">
        <v>46352</v>
      </c>
      <c r="J249" s="1">
        <v>46338</v>
      </c>
      <c r="K249" s="1">
        <v>46338</v>
      </c>
      <c r="L249" s="1">
        <v>46295</v>
      </c>
      <c r="M249" t="s">
        <v>122</v>
      </c>
      <c r="N249" t="s">
        <v>37</v>
      </c>
      <c r="O249" t="s">
        <v>64</v>
      </c>
      <c r="P249" t="s">
        <v>35</v>
      </c>
      <c r="Q249" t="s">
        <v>65</v>
      </c>
      <c r="R249" t="s">
        <v>40</v>
      </c>
      <c r="S249" t="s">
        <v>950</v>
      </c>
      <c r="T249" t="s">
        <v>67</v>
      </c>
      <c r="U249" t="s">
        <v>1287</v>
      </c>
      <c r="V249" t="s">
        <v>35</v>
      </c>
      <c r="W249" t="s">
        <v>35</v>
      </c>
      <c r="X249" t="s">
        <v>125</v>
      </c>
      <c r="Y249" t="s">
        <v>1288</v>
      </c>
      <c r="Z249" t="s">
        <v>40</v>
      </c>
      <c r="AA249" t="s">
        <v>35</v>
      </c>
      <c r="AB249" t="s">
        <v>35</v>
      </c>
      <c r="AC249" t="s">
        <v>926</v>
      </c>
      <c r="AD249" t="str">
        <f>HYPERLINK("https://esastar-publication.sso.esa.int/ESATenderActions/details/143710", "https://esastar-publication.sso.esa.int/ESATenderActions/details/143710")</f>
        <v>https://esastar-publication.sso.esa.int/ESATenderActions/details/143710</v>
      </c>
    </row>
    <row r="250" spans="1:30" hidden="1" x14ac:dyDescent="0.35">
      <c r="A250" t="s">
        <v>1424</v>
      </c>
      <c r="B250" t="s">
        <v>1425</v>
      </c>
      <c r="C250" t="s">
        <v>50</v>
      </c>
      <c r="D250" t="s">
        <v>1426</v>
      </c>
      <c r="E250" t="s">
        <v>34</v>
      </c>
      <c r="F250" t="s">
        <v>35</v>
      </c>
      <c r="G250" s="1">
        <v>45694</v>
      </c>
      <c r="H250" t="s">
        <v>35</v>
      </c>
      <c r="I250" t="s">
        <v>35</v>
      </c>
      <c r="J250" t="s">
        <v>35</v>
      </c>
      <c r="K250" t="s">
        <v>35</v>
      </c>
      <c r="L250" s="1">
        <v>45694</v>
      </c>
      <c r="M250" t="s">
        <v>52</v>
      </c>
      <c r="N250" t="s">
        <v>37</v>
      </c>
      <c r="O250" t="s">
        <v>64</v>
      </c>
      <c r="P250" t="s">
        <v>140</v>
      </c>
      <c r="Q250" t="s">
        <v>40</v>
      </c>
      <c r="R250" t="s">
        <v>40</v>
      </c>
      <c r="S250" t="s">
        <v>123</v>
      </c>
      <c r="T250" t="s">
        <v>67</v>
      </c>
      <c r="U250" t="s">
        <v>293</v>
      </c>
      <c r="V250" t="s">
        <v>56</v>
      </c>
      <c r="W250" t="s">
        <v>799</v>
      </c>
      <c r="X250" t="s">
        <v>35</v>
      </c>
      <c r="Y250" t="s">
        <v>82</v>
      </c>
      <c r="Z250" t="s">
        <v>40</v>
      </c>
      <c r="AA250" t="s">
        <v>35</v>
      </c>
      <c r="AB250" t="s">
        <v>1427</v>
      </c>
      <c r="AC250" t="s">
        <v>1428</v>
      </c>
      <c r="AD250" t="str">
        <f>HYPERLINK("https://esastar-publication.sso.esa.int/ESATenderActions/details/143707", "https://esastar-publication.sso.esa.int/ESATenderActions/details/143707")</f>
        <v>https://esastar-publication.sso.esa.int/ESATenderActions/details/143707</v>
      </c>
    </row>
    <row r="251" spans="1:30" hidden="1" x14ac:dyDescent="0.35">
      <c r="A251" t="s">
        <v>1429</v>
      </c>
      <c r="B251" t="s">
        <v>1430</v>
      </c>
      <c r="C251" t="s">
        <v>50</v>
      </c>
      <c r="D251" t="s">
        <v>1431</v>
      </c>
      <c r="E251" t="s">
        <v>34</v>
      </c>
      <c r="F251" t="s">
        <v>35</v>
      </c>
      <c r="G251" s="1">
        <v>45694</v>
      </c>
      <c r="H251" t="s">
        <v>35</v>
      </c>
      <c r="I251" t="s">
        <v>35</v>
      </c>
      <c r="J251" t="s">
        <v>35</v>
      </c>
      <c r="K251" t="s">
        <v>35</v>
      </c>
      <c r="L251" s="1">
        <v>45694</v>
      </c>
      <c r="M251" t="s">
        <v>52</v>
      </c>
      <c r="N251" t="s">
        <v>37</v>
      </c>
      <c r="O251" t="s">
        <v>64</v>
      </c>
      <c r="P251" t="s">
        <v>140</v>
      </c>
      <c r="Q251" t="s">
        <v>40</v>
      </c>
      <c r="R251" t="s">
        <v>40</v>
      </c>
      <c r="S251" t="s">
        <v>133</v>
      </c>
      <c r="T251" t="s">
        <v>67</v>
      </c>
      <c r="U251" t="s">
        <v>293</v>
      </c>
      <c r="V251" t="s">
        <v>56</v>
      </c>
      <c r="W251" t="s">
        <v>967</v>
      </c>
      <c r="X251" t="s">
        <v>35</v>
      </c>
      <c r="Y251" t="s">
        <v>82</v>
      </c>
      <c r="Z251" t="s">
        <v>40</v>
      </c>
      <c r="AA251" t="s">
        <v>35</v>
      </c>
      <c r="AB251" t="s">
        <v>826</v>
      </c>
      <c r="AC251" t="s">
        <v>588</v>
      </c>
      <c r="AD251" t="str">
        <f>HYPERLINK("https://esastar-publication.sso.esa.int/ESATenderActions/details/143705", "https://esastar-publication.sso.esa.int/ESATenderActions/details/143705")</f>
        <v>https://esastar-publication.sso.esa.int/ESATenderActions/details/143705</v>
      </c>
    </row>
    <row r="252" spans="1:30" ht="72.5" hidden="1" x14ac:dyDescent="0.35">
      <c r="A252" t="s">
        <v>1432</v>
      </c>
      <c r="B252" t="s">
        <v>1433</v>
      </c>
      <c r="C252" t="s">
        <v>50</v>
      </c>
      <c r="D252" t="s">
        <v>1434</v>
      </c>
      <c r="E252" t="s">
        <v>34</v>
      </c>
      <c r="F252" t="s">
        <v>35</v>
      </c>
      <c r="G252" s="1">
        <v>45694</v>
      </c>
      <c r="H252" t="s">
        <v>35</v>
      </c>
      <c r="I252" t="s">
        <v>35</v>
      </c>
      <c r="J252" t="s">
        <v>35</v>
      </c>
      <c r="K252" t="s">
        <v>35</v>
      </c>
      <c r="L252" s="1">
        <v>45694</v>
      </c>
      <c r="M252" t="s">
        <v>52</v>
      </c>
      <c r="N252" t="s">
        <v>37</v>
      </c>
      <c r="O252" t="s">
        <v>64</v>
      </c>
      <c r="P252" t="s">
        <v>140</v>
      </c>
      <c r="Q252" t="s">
        <v>40</v>
      </c>
      <c r="R252" t="s">
        <v>40</v>
      </c>
      <c r="S252" t="s">
        <v>123</v>
      </c>
      <c r="T252" t="s">
        <v>67</v>
      </c>
      <c r="U252" t="s">
        <v>293</v>
      </c>
      <c r="V252" t="s">
        <v>56</v>
      </c>
      <c r="W252" t="s">
        <v>799</v>
      </c>
      <c r="X252" t="s">
        <v>35</v>
      </c>
      <c r="Y252" t="s">
        <v>1435</v>
      </c>
      <c r="Z252" t="s">
        <v>40</v>
      </c>
      <c r="AA252" t="s">
        <v>35</v>
      </c>
      <c r="AB252" t="s">
        <v>1436</v>
      </c>
      <c r="AC252" t="s">
        <v>1437</v>
      </c>
      <c r="AD252" t="str">
        <f>HYPERLINK("https://esastar-publication.sso.esa.int/ESATenderActions/details/143682", "https://esastar-publication.sso.esa.int/ESATenderActions/details/143682")</f>
        <v>https://esastar-publication.sso.esa.int/ESATenderActions/details/143682</v>
      </c>
    </row>
    <row r="253" spans="1:30" x14ac:dyDescent="0.35">
      <c r="A253" t="s">
        <v>1438</v>
      </c>
      <c r="B253" t="s">
        <v>1439</v>
      </c>
      <c r="C253" t="s">
        <v>32</v>
      </c>
      <c r="D253" t="s">
        <v>1176</v>
      </c>
      <c r="E253" t="s">
        <v>102</v>
      </c>
      <c r="F253" t="s">
        <v>352</v>
      </c>
      <c r="G253" s="1">
        <v>45694</v>
      </c>
      <c r="H253" s="1">
        <v>45702</v>
      </c>
      <c r="I253" s="1">
        <v>46080</v>
      </c>
      <c r="J253" s="1">
        <v>46066</v>
      </c>
      <c r="K253" s="1">
        <v>46066</v>
      </c>
      <c r="L253" s="1">
        <v>45986</v>
      </c>
      <c r="M253" t="s">
        <v>75</v>
      </c>
      <c r="N253" t="s">
        <v>37</v>
      </c>
      <c r="O253" t="s">
        <v>64</v>
      </c>
      <c r="P253" t="s">
        <v>35</v>
      </c>
      <c r="Q253" t="s">
        <v>40</v>
      </c>
      <c r="R253" t="s">
        <v>40</v>
      </c>
      <c r="S253" t="s">
        <v>1177</v>
      </c>
      <c r="T253" t="s">
        <v>67</v>
      </c>
      <c r="U253" t="s">
        <v>1440</v>
      </c>
      <c r="V253" t="s">
        <v>35</v>
      </c>
      <c r="W253" t="s">
        <v>35</v>
      </c>
      <c r="X253" t="s">
        <v>893</v>
      </c>
      <c r="Y253" t="s">
        <v>1179</v>
      </c>
      <c r="Z253" t="s">
        <v>40</v>
      </c>
      <c r="AA253" t="s">
        <v>35</v>
      </c>
      <c r="AB253" t="s">
        <v>109</v>
      </c>
      <c r="AC253" t="s">
        <v>1180</v>
      </c>
      <c r="AD253" t="str">
        <f>HYPERLINK("https://esastar-publication.sso.esa.int/ESATenderActions/details/143672", "https://esastar-publication.sso.esa.int/ESATenderActions/details/143672")</f>
        <v>https://esastar-publication.sso.esa.int/ESATenderActions/details/143672</v>
      </c>
    </row>
    <row r="254" spans="1:30" x14ac:dyDescent="0.35">
      <c r="A254" t="s">
        <v>1441</v>
      </c>
      <c r="B254" t="s">
        <v>1442</v>
      </c>
      <c r="C254" t="s">
        <v>32</v>
      </c>
      <c r="D254" t="s">
        <v>1443</v>
      </c>
      <c r="E254" t="s">
        <v>102</v>
      </c>
      <c r="F254" t="s">
        <v>352</v>
      </c>
      <c r="G254" s="1">
        <v>45693</v>
      </c>
      <c r="H254" s="1">
        <v>45693</v>
      </c>
      <c r="I254" s="1">
        <v>47118</v>
      </c>
      <c r="J254" s="1">
        <v>47058</v>
      </c>
      <c r="K254" s="1">
        <v>47058</v>
      </c>
      <c r="L254" s="1">
        <v>46121</v>
      </c>
      <c r="M254" t="s">
        <v>172</v>
      </c>
      <c r="N254" t="s">
        <v>37</v>
      </c>
      <c r="O254" t="s">
        <v>199</v>
      </c>
      <c r="P254" t="s">
        <v>918</v>
      </c>
      <c r="Q254" t="s">
        <v>40</v>
      </c>
      <c r="R254" t="s">
        <v>40</v>
      </c>
      <c r="S254" t="s">
        <v>378</v>
      </c>
      <c r="T254" t="s">
        <v>67</v>
      </c>
      <c r="U254" t="s">
        <v>1444</v>
      </c>
      <c r="V254" t="s">
        <v>35</v>
      </c>
      <c r="W254" t="s">
        <v>35</v>
      </c>
      <c r="X254" t="s">
        <v>388</v>
      </c>
      <c r="Y254" t="s">
        <v>1445</v>
      </c>
      <c r="Z254" t="s">
        <v>40</v>
      </c>
      <c r="AA254" t="s">
        <v>35</v>
      </c>
      <c r="AB254" t="s">
        <v>109</v>
      </c>
      <c r="AC254" t="s">
        <v>35</v>
      </c>
      <c r="AD254" t="str">
        <f>HYPERLINK("https://esastar-publication.sso.esa.int/ESATenderActions/details/143639", "https://esastar-publication.sso.esa.int/ESATenderActions/details/143639")</f>
        <v>https://esastar-publication.sso.esa.int/ESATenderActions/details/143639</v>
      </c>
    </row>
    <row r="255" spans="1:30" x14ac:dyDescent="0.35">
      <c r="A255" t="s">
        <v>1446</v>
      </c>
      <c r="B255" t="s">
        <v>1447</v>
      </c>
      <c r="C255" t="s">
        <v>32</v>
      </c>
      <c r="D255" t="s">
        <v>1003</v>
      </c>
      <c r="E255" t="s">
        <v>102</v>
      </c>
      <c r="F255" t="s">
        <v>352</v>
      </c>
      <c r="G255" s="1">
        <v>45693</v>
      </c>
      <c r="H255" s="1">
        <v>45693</v>
      </c>
      <c r="I255" s="1">
        <v>46387</v>
      </c>
      <c r="J255" s="1">
        <v>46327</v>
      </c>
      <c r="K255" s="1">
        <v>46327</v>
      </c>
      <c r="L255" s="1">
        <v>46293</v>
      </c>
      <c r="M255" t="s">
        <v>36</v>
      </c>
      <c r="N255" t="s">
        <v>37</v>
      </c>
      <c r="O255" t="s">
        <v>199</v>
      </c>
      <c r="P255" t="s">
        <v>35</v>
      </c>
      <c r="Q255" t="s">
        <v>40</v>
      </c>
      <c r="R255" t="s">
        <v>40</v>
      </c>
      <c r="S255" t="s">
        <v>378</v>
      </c>
      <c r="T255" t="s">
        <v>67</v>
      </c>
      <c r="U255" t="s">
        <v>1448</v>
      </c>
      <c r="V255" t="s">
        <v>35</v>
      </c>
      <c r="W255" t="s">
        <v>35</v>
      </c>
      <c r="X255" t="s">
        <v>388</v>
      </c>
      <c r="Y255" t="s">
        <v>1449</v>
      </c>
      <c r="Z255" t="s">
        <v>40</v>
      </c>
      <c r="AA255" t="s">
        <v>35</v>
      </c>
      <c r="AB255" t="s">
        <v>109</v>
      </c>
      <c r="AC255" t="s">
        <v>35</v>
      </c>
      <c r="AD255" t="str">
        <f>HYPERLINK("https://esastar-publication.sso.esa.int/ESATenderActions/details/143638", "https://esastar-publication.sso.esa.int/ESATenderActions/details/143638")</f>
        <v>https://esastar-publication.sso.esa.int/ESATenderActions/details/143638</v>
      </c>
    </row>
    <row r="256" spans="1:30" hidden="1" x14ac:dyDescent="0.35">
      <c r="A256" t="s">
        <v>1450</v>
      </c>
      <c r="B256" t="s">
        <v>1451</v>
      </c>
      <c r="C256" t="s">
        <v>50</v>
      </c>
      <c r="D256" t="s">
        <v>1452</v>
      </c>
      <c r="E256" t="s">
        <v>34</v>
      </c>
      <c r="F256" t="s">
        <v>35</v>
      </c>
      <c r="G256" s="1">
        <v>45674</v>
      </c>
      <c r="H256" t="s">
        <v>35</v>
      </c>
      <c r="I256" t="s">
        <v>35</v>
      </c>
      <c r="J256" t="s">
        <v>35</v>
      </c>
      <c r="K256" t="s">
        <v>35</v>
      </c>
      <c r="L256" s="1">
        <v>45674</v>
      </c>
      <c r="M256" t="s">
        <v>52</v>
      </c>
      <c r="N256" t="s">
        <v>37</v>
      </c>
      <c r="O256" t="s">
        <v>64</v>
      </c>
      <c r="P256" t="s">
        <v>140</v>
      </c>
      <c r="Q256" t="s">
        <v>40</v>
      </c>
      <c r="R256" t="s">
        <v>40</v>
      </c>
      <c r="S256" t="s">
        <v>950</v>
      </c>
      <c r="T256" t="s">
        <v>219</v>
      </c>
      <c r="U256" t="s">
        <v>1287</v>
      </c>
      <c r="V256" t="s">
        <v>56</v>
      </c>
      <c r="W256" t="s">
        <v>570</v>
      </c>
      <c r="X256" t="s">
        <v>35</v>
      </c>
      <c r="Y256" t="s">
        <v>1288</v>
      </c>
      <c r="Z256" t="s">
        <v>40</v>
      </c>
      <c r="AA256" t="s">
        <v>35</v>
      </c>
      <c r="AB256" t="s">
        <v>35</v>
      </c>
      <c r="AC256" t="s">
        <v>35</v>
      </c>
      <c r="AD256" t="str">
        <f>HYPERLINK("https://esastar-publication.sso.esa.int/ESATenderActions/details/142591", "https://esastar-publication.sso.esa.int/ESATenderActions/details/142591")</f>
        <v>https://esastar-publication.sso.esa.int/ESATenderActions/details/142591</v>
      </c>
    </row>
    <row r="257" spans="1:30" hidden="1" x14ac:dyDescent="0.35">
      <c r="A257" t="s">
        <v>1453</v>
      </c>
      <c r="B257" t="s">
        <v>1454</v>
      </c>
      <c r="C257" t="s">
        <v>50</v>
      </c>
      <c r="D257" t="s">
        <v>1455</v>
      </c>
      <c r="E257" t="s">
        <v>34</v>
      </c>
      <c r="F257" t="s">
        <v>35</v>
      </c>
      <c r="G257" s="1">
        <v>45674</v>
      </c>
      <c r="H257" t="s">
        <v>35</v>
      </c>
      <c r="I257" t="s">
        <v>35</v>
      </c>
      <c r="J257" t="s">
        <v>35</v>
      </c>
      <c r="K257" t="s">
        <v>35</v>
      </c>
      <c r="L257" s="1">
        <v>45674</v>
      </c>
      <c r="M257" t="s">
        <v>52</v>
      </c>
      <c r="N257" t="s">
        <v>37</v>
      </c>
      <c r="O257" t="s">
        <v>64</v>
      </c>
      <c r="P257" t="s">
        <v>140</v>
      </c>
      <c r="Q257" t="s">
        <v>40</v>
      </c>
      <c r="R257" t="s">
        <v>40</v>
      </c>
      <c r="S257" t="s">
        <v>133</v>
      </c>
      <c r="T257" t="s">
        <v>141</v>
      </c>
      <c r="U257" t="s">
        <v>293</v>
      </c>
      <c r="V257" t="s">
        <v>56</v>
      </c>
      <c r="W257" t="s">
        <v>967</v>
      </c>
      <c r="X257" t="s">
        <v>35</v>
      </c>
      <c r="Y257" t="s">
        <v>82</v>
      </c>
      <c r="Z257" t="s">
        <v>40</v>
      </c>
      <c r="AA257" t="s">
        <v>35</v>
      </c>
      <c r="AB257" t="s">
        <v>322</v>
      </c>
      <c r="AC257" t="s">
        <v>447</v>
      </c>
      <c r="AD257" t="str">
        <f>HYPERLINK("https://esastar-publication.sso.esa.int/ESATenderActions/details/142582", "https://esastar-publication.sso.esa.int/ESATenderActions/details/142582")</f>
        <v>https://esastar-publication.sso.esa.int/ESATenderActions/details/142582</v>
      </c>
    </row>
    <row r="258" spans="1:30" x14ac:dyDescent="0.35">
      <c r="A258" t="s">
        <v>1456</v>
      </c>
      <c r="B258" t="s">
        <v>1457</v>
      </c>
      <c r="C258" t="s">
        <v>32</v>
      </c>
      <c r="D258" t="s">
        <v>1458</v>
      </c>
      <c r="E258" t="s">
        <v>102</v>
      </c>
      <c r="F258" t="s">
        <v>352</v>
      </c>
      <c r="G258" s="1">
        <v>45646</v>
      </c>
      <c r="H258" s="1">
        <v>45646</v>
      </c>
      <c r="I258" s="1">
        <v>46114</v>
      </c>
      <c r="J258" s="1">
        <v>46100</v>
      </c>
      <c r="K258" s="1">
        <v>46100</v>
      </c>
      <c r="L258" s="1">
        <v>46114</v>
      </c>
      <c r="M258" t="s">
        <v>319</v>
      </c>
      <c r="N258" t="s">
        <v>37</v>
      </c>
      <c r="O258" t="s">
        <v>64</v>
      </c>
      <c r="P258" t="s">
        <v>140</v>
      </c>
      <c r="Q258" t="s">
        <v>40</v>
      </c>
      <c r="R258" t="s">
        <v>40</v>
      </c>
      <c r="S258" t="s">
        <v>502</v>
      </c>
      <c r="T258" t="s">
        <v>67</v>
      </c>
      <c r="U258" t="s">
        <v>410</v>
      </c>
      <c r="V258" t="s">
        <v>35</v>
      </c>
      <c r="W258" t="s">
        <v>35</v>
      </c>
      <c r="X258" t="s">
        <v>504</v>
      </c>
      <c r="Y258" t="s">
        <v>1459</v>
      </c>
      <c r="Z258" t="s">
        <v>40</v>
      </c>
      <c r="AA258" t="s">
        <v>35</v>
      </c>
      <c r="AB258" t="s">
        <v>109</v>
      </c>
      <c r="AC258" t="s">
        <v>35</v>
      </c>
      <c r="AD258" t="str">
        <f>HYPERLINK("https://esastar-publication.sso.esa.int/ESATenderActions/details/125204", "https://esastar-publication.sso.esa.int/ESATenderActions/details/125204")</f>
        <v>https://esastar-publication.sso.esa.int/ESATenderActions/details/125204</v>
      </c>
    </row>
    <row r="259" spans="1:30" ht="72.5" hidden="1" x14ac:dyDescent="0.35">
      <c r="A259" t="s">
        <v>1460</v>
      </c>
      <c r="B259" t="s">
        <v>1461</v>
      </c>
      <c r="C259" t="s">
        <v>50</v>
      </c>
      <c r="D259" t="s">
        <v>1462</v>
      </c>
      <c r="E259" t="s">
        <v>34</v>
      </c>
      <c r="F259" t="s">
        <v>35</v>
      </c>
      <c r="G259" s="1">
        <v>45643</v>
      </c>
      <c r="H259" t="s">
        <v>35</v>
      </c>
      <c r="I259" t="s">
        <v>35</v>
      </c>
      <c r="J259" t="s">
        <v>35</v>
      </c>
      <c r="K259" t="s">
        <v>35</v>
      </c>
      <c r="L259" s="1">
        <v>46105</v>
      </c>
      <c r="M259" t="s">
        <v>172</v>
      </c>
      <c r="N259" t="s">
        <v>501</v>
      </c>
      <c r="O259" t="s">
        <v>64</v>
      </c>
      <c r="P259" t="s">
        <v>140</v>
      </c>
      <c r="Q259" t="s">
        <v>40</v>
      </c>
      <c r="R259" t="s">
        <v>40</v>
      </c>
      <c r="S259" t="s">
        <v>1463</v>
      </c>
      <c r="T259" t="s">
        <v>67</v>
      </c>
      <c r="U259" t="s">
        <v>190</v>
      </c>
      <c r="V259" t="s">
        <v>56</v>
      </c>
      <c r="W259" t="s">
        <v>1464</v>
      </c>
      <c r="X259" t="s">
        <v>35</v>
      </c>
      <c r="Y259" t="s">
        <v>306</v>
      </c>
      <c r="Z259" t="s">
        <v>40</v>
      </c>
      <c r="AA259" t="s">
        <v>35</v>
      </c>
      <c r="AB259" t="s">
        <v>1465</v>
      </c>
      <c r="AC259" t="s">
        <v>1466</v>
      </c>
      <c r="AD259" t="str">
        <f>HYPERLINK("https://esastar-publication.sso.esa.int/ESATenderActions/details/141416", "https://esastar-publication.sso.esa.int/ESATenderActions/details/141416")</f>
        <v>https://esastar-publication.sso.esa.int/ESATenderActions/details/141416</v>
      </c>
    </row>
    <row r="260" spans="1:30" hidden="1" x14ac:dyDescent="0.35">
      <c r="A260" t="s">
        <v>1467</v>
      </c>
      <c r="B260" t="s">
        <v>1468</v>
      </c>
      <c r="C260" t="s">
        <v>50</v>
      </c>
      <c r="D260" t="s">
        <v>1469</v>
      </c>
      <c r="E260" t="s">
        <v>34</v>
      </c>
      <c r="F260" t="s">
        <v>35</v>
      </c>
      <c r="G260" s="1">
        <v>45603</v>
      </c>
      <c r="H260" t="s">
        <v>35</v>
      </c>
      <c r="I260" t="s">
        <v>35</v>
      </c>
      <c r="J260" t="s">
        <v>35</v>
      </c>
      <c r="K260" t="s">
        <v>35</v>
      </c>
      <c r="L260" s="1">
        <v>46120</v>
      </c>
      <c r="M260" t="s">
        <v>172</v>
      </c>
      <c r="N260" t="s">
        <v>37</v>
      </c>
      <c r="O260" t="s">
        <v>64</v>
      </c>
      <c r="P260" t="s">
        <v>140</v>
      </c>
      <c r="Q260" t="s">
        <v>40</v>
      </c>
      <c r="R260" t="s">
        <v>40</v>
      </c>
      <c r="S260" t="s">
        <v>1470</v>
      </c>
      <c r="T260" t="s">
        <v>67</v>
      </c>
      <c r="U260" t="s">
        <v>190</v>
      </c>
      <c r="V260" t="s">
        <v>35</v>
      </c>
      <c r="W260" t="s">
        <v>459</v>
      </c>
      <c r="X260" t="s">
        <v>35</v>
      </c>
      <c r="Y260" t="s">
        <v>1471</v>
      </c>
      <c r="Z260" t="s">
        <v>40</v>
      </c>
      <c r="AA260" t="s">
        <v>35</v>
      </c>
      <c r="AB260" t="s">
        <v>149</v>
      </c>
      <c r="AC260" t="s">
        <v>979</v>
      </c>
      <c r="AD260" t="str">
        <f>HYPERLINK("https://esastar-publication.sso.esa.int/ESATenderActions/details/138771", "https://esastar-publication.sso.esa.int/ESATenderActions/details/138771")</f>
        <v>https://esastar-publication.sso.esa.int/ESATenderActions/details/138771</v>
      </c>
    </row>
    <row r="261" spans="1:30" hidden="1" x14ac:dyDescent="0.35">
      <c r="A261" t="s">
        <v>1472</v>
      </c>
      <c r="B261" t="s">
        <v>1473</v>
      </c>
      <c r="C261" t="s">
        <v>50</v>
      </c>
      <c r="D261" t="s">
        <v>1474</v>
      </c>
      <c r="E261" t="s">
        <v>34</v>
      </c>
      <c r="F261" t="s">
        <v>35</v>
      </c>
      <c r="G261" s="1">
        <v>45583</v>
      </c>
      <c r="H261" t="s">
        <v>35</v>
      </c>
      <c r="I261" t="s">
        <v>35</v>
      </c>
      <c r="J261" t="s">
        <v>35</v>
      </c>
      <c r="K261" t="s">
        <v>35</v>
      </c>
      <c r="L261" s="1">
        <v>45686</v>
      </c>
      <c r="M261" t="s">
        <v>75</v>
      </c>
      <c r="N261" t="s">
        <v>37</v>
      </c>
      <c r="O261" t="s">
        <v>64</v>
      </c>
      <c r="P261" t="s">
        <v>39</v>
      </c>
      <c r="Q261" t="s">
        <v>40</v>
      </c>
      <c r="R261" t="s">
        <v>40</v>
      </c>
      <c r="S261" t="s">
        <v>95</v>
      </c>
      <c r="T261" t="s">
        <v>67</v>
      </c>
      <c r="U261" t="s">
        <v>43</v>
      </c>
      <c r="V261" t="s">
        <v>56</v>
      </c>
      <c r="W261" t="s">
        <v>35</v>
      </c>
      <c r="X261" t="s">
        <v>35</v>
      </c>
      <c r="Y261" t="s">
        <v>1475</v>
      </c>
      <c r="Z261" t="s">
        <v>40</v>
      </c>
      <c r="AA261" t="s">
        <v>35</v>
      </c>
      <c r="AB261" t="s">
        <v>826</v>
      </c>
      <c r="AC261" t="s">
        <v>979</v>
      </c>
      <c r="AD261" t="str">
        <f>HYPERLINK("https://esastar-publication.sso.esa.int/ESATenderActions/details/127687", "https://esastar-publication.sso.esa.int/ESATenderActions/details/127687")</f>
        <v>https://esastar-publication.sso.esa.int/ESATenderActions/details/127687</v>
      </c>
    </row>
    <row r="262" spans="1:30" ht="29" hidden="1" x14ac:dyDescent="0.35">
      <c r="A262" t="s">
        <v>1476</v>
      </c>
      <c r="B262" t="s">
        <v>1477</v>
      </c>
      <c r="C262" t="s">
        <v>50</v>
      </c>
      <c r="D262" t="s">
        <v>1478</v>
      </c>
      <c r="E262" t="s">
        <v>34</v>
      </c>
      <c r="F262" t="s">
        <v>35</v>
      </c>
      <c r="G262" s="1">
        <v>45565</v>
      </c>
      <c r="H262" t="s">
        <v>35</v>
      </c>
      <c r="I262" t="s">
        <v>35</v>
      </c>
      <c r="J262" t="s">
        <v>35</v>
      </c>
      <c r="K262" t="s">
        <v>35</v>
      </c>
      <c r="L262" s="1">
        <v>45565</v>
      </c>
      <c r="M262" t="s">
        <v>52</v>
      </c>
      <c r="N262" t="s">
        <v>37</v>
      </c>
      <c r="O262" t="s">
        <v>163</v>
      </c>
      <c r="P262" t="s">
        <v>140</v>
      </c>
      <c r="Q262" t="s">
        <v>40</v>
      </c>
      <c r="R262" t="s">
        <v>40</v>
      </c>
      <c r="S262" t="s">
        <v>164</v>
      </c>
      <c r="T262" t="s">
        <v>67</v>
      </c>
      <c r="U262" t="s">
        <v>1479</v>
      </c>
      <c r="V262" t="s">
        <v>80</v>
      </c>
      <c r="W262" t="s">
        <v>166</v>
      </c>
      <c r="X262" t="s">
        <v>35</v>
      </c>
      <c r="Y262" t="s">
        <v>1480</v>
      </c>
      <c r="Z262" t="s">
        <v>40</v>
      </c>
      <c r="AA262" t="s">
        <v>35</v>
      </c>
      <c r="AB262" t="s">
        <v>1481</v>
      </c>
      <c r="AC262" t="s">
        <v>35</v>
      </c>
      <c r="AD262" t="str">
        <f>HYPERLINK("https://esastar-publication.sso.esa.int/ESATenderActions/details/126528", "https://esastar-publication.sso.esa.int/ESATenderActions/details/126528")</f>
        <v>https://esastar-publication.sso.esa.int/ESATenderActions/details/126528</v>
      </c>
    </row>
    <row r="263" spans="1:30" ht="72.5" hidden="1" x14ac:dyDescent="0.35">
      <c r="A263" t="s">
        <v>1482</v>
      </c>
      <c r="B263" t="s">
        <v>1483</v>
      </c>
      <c r="C263" t="s">
        <v>50</v>
      </c>
      <c r="D263" t="s">
        <v>1484</v>
      </c>
      <c r="E263" t="s">
        <v>34</v>
      </c>
      <c r="F263" t="s">
        <v>35</v>
      </c>
      <c r="G263" s="1">
        <v>45470</v>
      </c>
      <c r="H263" t="s">
        <v>35</v>
      </c>
      <c r="I263" t="s">
        <v>35</v>
      </c>
      <c r="J263" t="s">
        <v>35</v>
      </c>
      <c r="K263" t="s">
        <v>35</v>
      </c>
      <c r="L263" s="1">
        <v>45474</v>
      </c>
      <c r="M263" t="s">
        <v>172</v>
      </c>
      <c r="N263" t="s">
        <v>37</v>
      </c>
      <c r="O263" t="s">
        <v>38</v>
      </c>
      <c r="P263" t="s">
        <v>140</v>
      </c>
      <c r="Q263" t="s">
        <v>40</v>
      </c>
      <c r="R263" t="s">
        <v>40</v>
      </c>
      <c r="S263" t="s">
        <v>164</v>
      </c>
      <c r="T263" t="s">
        <v>67</v>
      </c>
      <c r="U263" t="s">
        <v>1479</v>
      </c>
      <c r="V263" t="s">
        <v>80</v>
      </c>
      <c r="W263" t="s">
        <v>166</v>
      </c>
      <c r="X263" t="s">
        <v>35</v>
      </c>
      <c r="Y263" t="s">
        <v>1485</v>
      </c>
      <c r="Z263" t="s">
        <v>40</v>
      </c>
      <c r="AA263" t="s">
        <v>35</v>
      </c>
      <c r="AB263" t="s">
        <v>1486</v>
      </c>
      <c r="AC263" t="s">
        <v>1487</v>
      </c>
      <c r="AD263" t="str">
        <f>HYPERLINK("https://esastar-publication.sso.esa.int/ESATenderActions/details/91418", "https://esastar-publication.sso.esa.int/ESATenderActions/details/91418")</f>
        <v>https://esastar-publication.sso.esa.int/ESATenderActions/details/91418</v>
      </c>
    </row>
    <row r="264" spans="1:30" ht="72.5" hidden="1" x14ac:dyDescent="0.35">
      <c r="A264" t="s">
        <v>1488</v>
      </c>
      <c r="B264" t="s">
        <v>1489</v>
      </c>
      <c r="C264" t="s">
        <v>50</v>
      </c>
      <c r="D264" t="s">
        <v>1490</v>
      </c>
      <c r="E264" t="s">
        <v>34</v>
      </c>
      <c r="F264" t="s">
        <v>35</v>
      </c>
      <c r="G264" s="1">
        <v>45447</v>
      </c>
      <c r="H264" t="s">
        <v>35</v>
      </c>
      <c r="I264" t="s">
        <v>35</v>
      </c>
      <c r="J264" t="s">
        <v>35</v>
      </c>
      <c r="K264" t="s">
        <v>35</v>
      </c>
      <c r="L264" s="1">
        <v>45474</v>
      </c>
      <c r="M264" t="s">
        <v>75</v>
      </c>
      <c r="N264" t="s">
        <v>37</v>
      </c>
      <c r="O264" t="s">
        <v>38</v>
      </c>
      <c r="P264" t="s">
        <v>39</v>
      </c>
      <c r="Q264" t="s">
        <v>40</v>
      </c>
      <c r="R264" t="s">
        <v>40</v>
      </c>
      <c r="S264" t="s">
        <v>1386</v>
      </c>
      <c r="T264" t="s">
        <v>67</v>
      </c>
      <c r="U264" t="s">
        <v>114</v>
      </c>
      <c r="V264" t="s">
        <v>1491</v>
      </c>
      <c r="W264" t="s">
        <v>1492</v>
      </c>
      <c r="X264" t="s">
        <v>35</v>
      </c>
      <c r="Y264" t="s">
        <v>248</v>
      </c>
      <c r="Z264" t="s">
        <v>40</v>
      </c>
      <c r="AA264" t="s">
        <v>35</v>
      </c>
      <c r="AB264" t="s">
        <v>35</v>
      </c>
      <c r="AC264" t="s">
        <v>1493</v>
      </c>
      <c r="AD264" t="str">
        <f>HYPERLINK("https://esastar-publication.sso.esa.int/ESATenderActions/details/90038", "https://esastar-publication.sso.esa.int/ESATenderActions/details/90038")</f>
        <v>https://esastar-publication.sso.esa.int/ESATenderActions/details/90038</v>
      </c>
    </row>
    <row r="265" spans="1:30" ht="58" hidden="1" x14ac:dyDescent="0.35">
      <c r="A265" t="s">
        <v>1494</v>
      </c>
      <c r="B265" t="s">
        <v>1495</v>
      </c>
      <c r="C265" t="s">
        <v>50</v>
      </c>
      <c r="D265" t="s">
        <v>1496</v>
      </c>
      <c r="E265" t="s">
        <v>34</v>
      </c>
      <c r="F265" t="s">
        <v>35</v>
      </c>
      <c r="G265" s="1">
        <v>45447</v>
      </c>
      <c r="H265" t="s">
        <v>35</v>
      </c>
      <c r="I265" t="s">
        <v>35</v>
      </c>
      <c r="J265" t="s">
        <v>35</v>
      </c>
      <c r="K265" t="s">
        <v>35</v>
      </c>
      <c r="L265" s="1">
        <v>45474</v>
      </c>
      <c r="M265" t="s">
        <v>172</v>
      </c>
      <c r="N265" t="s">
        <v>37</v>
      </c>
      <c r="O265" t="s">
        <v>38</v>
      </c>
      <c r="P265" t="s">
        <v>140</v>
      </c>
      <c r="Q265" t="s">
        <v>40</v>
      </c>
      <c r="R265" t="s">
        <v>40</v>
      </c>
      <c r="S265" t="s">
        <v>1497</v>
      </c>
      <c r="T265" t="s">
        <v>67</v>
      </c>
      <c r="U265" t="s">
        <v>1479</v>
      </c>
      <c r="V265" t="s">
        <v>1491</v>
      </c>
      <c r="W265" t="s">
        <v>166</v>
      </c>
      <c r="X265" t="s">
        <v>35</v>
      </c>
      <c r="Y265" t="s">
        <v>1498</v>
      </c>
      <c r="Z265" t="s">
        <v>40</v>
      </c>
      <c r="AA265" t="s">
        <v>35</v>
      </c>
      <c r="AB265" t="s">
        <v>1499</v>
      </c>
      <c r="AC265" t="s">
        <v>35</v>
      </c>
      <c r="AD265" t="str">
        <f>HYPERLINK("https://esastar-publication.sso.esa.int/ESATenderActions/details/90037", "https://esastar-publication.sso.esa.int/ESATenderActions/details/90037")</f>
        <v>https://esastar-publication.sso.esa.int/ESATenderActions/details/90037</v>
      </c>
    </row>
    <row r="266" spans="1:30" hidden="1" x14ac:dyDescent="0.35">
      <c r="A266" t="s">
        <v>1500</v>
      </c>
      <c r="B266" t="s">
        <v>1501</v>
      </c>
      <c r="C266" t="s">
        <v>50</v>
      </c>
      <c r="D266" t="s">
        <v>1502</v>
      </c>
      <c r="E266" t="s">
        <v>34</v>
      </c>
      <c r="F266" t="s">
        <v>35</v>
      </c>
      <c r="G266" s="1">
        <v>45447</v>
      </c>
      <c r="H266" t="s">
        <v>35</v>
      </c>
      <c r="I266" t="s">
        <v>35</v>
      </c>
      <c r="J266" t="s">
        <v>35</v>
      </c>
      <c r="K266" t="s">
        <v>35</v>
      </c>
      <c r="L266" s="1">
        <v>45474</v>
      </c>
      <c r="M266" t="s">
        <v>172</v>
      </c>
      <c r="N266" t="s">
        <v>37</v>
      </c>
      <c r="O266" t="s">
        <v>622</v>
      </c>
      <c r="P266" t="s">
        <v>1272</v>
      </c>
      <c r="Q266" t="s">
        <v>40</v>
      </c>
      <c r="R266" t="s">
        <v>40</v>
      </c>
      <c r="S266" t="s">
        <v>1503</v>
      </c>
      <c r="T266" t="s">
        <v>67</v>
      </c>
      <c r="U266" t="s">
        <v>1504</v>
      </c>
      <c r="V266" t="s">
        <v>80</v>
      </c>
      <c r="W266" t="s">
        <v>1505</v>
      </c>
      <c r="X266" t="s">
        <v>35</v>
      </c>
      <c r="Y266" t="s">
        <v>1506</v>
      </c>
      <c r="Z266" t="s">
        <v>40</v>
      </c>
      <c r="AA266" t="s">
        <v>35</v>
      </c>
      <c r="AB266" t="s">
        <v>35</v>
      </c>
      <c r="AC266" t="s">
        <v>35</v>
      </c>
      <c r="AD266" t="str">
        <f>HYPERLINK("https://esastar-publication.sso.esa.int/ESATenderActions/details/90032", "https://esastar-publication.sso.esa.int/ESATenderActions/details/90032")</f>
        <v>https://esastar-publication.sso.esa.int/ESATenderActions/details/90032</v>
      </c>
    </row>
    <row r="267" spans="1:30" hidden="1" x14ac:dyDescent="0.35">
      <c r="A267" t="s">
        <v>1507</v>
      </c>
      <c r="B267" t="s">
        <v>1508</v>
      </c>
      <c r="C267" t="s">
        <v>50</v>
      </c>
      <c r="D267" t="s">
        <v>1509</v>
      </c>
      <c r="E267" t="s">
        <v>34</v>
      </c>
      <c r="F267" t="s">
        <v>35</v>
      </c>
      <c r="G267" s="1">
        <v>45441</v>
      </c>
      <c r="H267" t="s">
        <v>35</v>
      </c>
      <c r="I267" t="s">
        <v>35</v>
      </c>
      <c r="J267" t="s">
        <v>35</v>
      </c>
      <c r="K267" t="s">
        <v>35</v>
      </c>
      <c r="L267" s="1">
        <v>45474</v>
      </c>
      <c r="M267" t="s">
        <v>172</v>
      </c>
      <c r="N267" t="s">
        <v>37</v>
      </c>
      <c r="O267" t="s">
        <v>64</v>
      </c>
      <c r="P267" t="s">
        <v>140</v>
      </c>
      <c r="Q267" t="s">
        <v>40</v>
      </c>
      <c r="R267" t="s">
        <v>40</v>
      </c>
      <c r="S267" t="s">
        <v>950</v>
      </c>
      <c r="T267" t="s">
        <v>67</v>
      </c>
      <c r="U267" t="s">
        <v>1287</v>
      </c>
      <c r="V267" t="s">
        <v>56</v>
      </c>
      <c r="W267" t="s">
        <v>570</v>
      </c>
      <c r="X267" t="s">
        <v>35</v>
      </c>
      <c r="Y267" t="s">
        <v>1510</v>
      </c>
      <c r="Z267" t="s">
        <v>40</v>
      </c>
      <c r="AA267" t="s">
        <v>35</v>
      </c>
      <c r="AB267" t="s">
        <v>35</v>
      </c>
      <c r="AC267" t="s">
        <v>1511</v>
      </c>
      <c r="AD267" t="str">
        <f>HYPERLINK("https://esastar-publication.sso.esa.int/ESATenderActions/details/89697", "https://esastar-publication.sso.esa.int/ESATenderActions/details/89697")</f>
        <v>https://esastar-publication.sso.esa.int/ESATenderActions/details/89697</v>
      </c>
    </row>
    <row r="268" spans="1:30" hidden="1" x14ac:dyDescent="0.35">
      <c r="A268" t="s">
        <v>1512</v>
      </c>
      <c r="B268" t="s">
        <v>1513</v>
      </c>
      <c r="C268" t="s">
        <v>50</v>
      </c>
      <c r="D268" t="s">
        <v>1514</v>
      </c>
      <c r="E268" t="s">
        <v>34</v>
      </c>
      <c r="F268" t="s">
        <v>35</v>
      </c>
      <c r="G268" s="1">
        <v>45441</v>
      </c>
      <c r="H268" t="s">
        <v>35</v>
      </c>
      <c r="I268" t="s">
        <v>35</v>
      </c>
      <c r="J268" t="s">
        <v>35</v>
      </c>
      <c r="K268" t="s">
        <v>35</v>
      </c>
      <c r="L268" s="1">
        <v>45474</v>
      </c>
      <c r="M268" t="s">
        <v>172</v>
      </c>
      <c r="N268" t="s">
        <v>37</v>
      </c>
      <c r="O268" t="s">
        <v>64</v>
      </c>
      <c r="P268" t="s">
        <v>140</v>
      </c>
      <c r="Q268" t="s">
        <v>40</v>
      </c>
      <c r="R268" t="s">
        <v>40</v>
      </c>
      <c r="S268" t="s">
        <v>950</v>
      </c>
      <c r="T268" t="s">
        <v>141</v>
      </c>
      <c r="U268" t="s">
        <v>1287</v>
      </c>
      <c r="V268" t="s">
        <v>56</v>
      </c>
      <c r="W268" t="s">
        <v>570</v>
      </c>
      <c r="X268" t="s">
        <v>35</v>
      </c>
      <c r="Y268" t="s">
        <v>1330</v>
      </c>
      <c r="Z268" t="s">
        <v>40</v>
      </c>
      <c r="AA268" t="s">
        <v>35</v>
      </c>
      <c r="AB268" t="s">
        <v>587</v>
      </c>
      <c r="AC268" t="s">
        <v>778</v>
      </c>
      <c r="AD268" t="str">
        <f>HYPERLINK("https://esastar-publication.sso.esa.int/ESATenderActions/details/89696", "https://esastar-publication.sso.esa.int/ESATenderActions/details/89696")</f>
        <v>https://esastar-publication.sso.esa.int/ESATenderActions/details/89696</v>
      </c>
    </row>
    <row r="269" spans="1:30" hidden="1" x14ac:dyDescent="0.35">
      <c r="A269" t="s">
        <v>1515</v>
      </c>
      <c r="B269" t="s">
        <v>1516</v>
      </c>
      <c r="C269" t="s">
        <v>50</v>
      </c>
      <c r="D269" t="s">
        <v>1517</v>
      </c>
      <c r="E269" t="s">
        <v>34</v>
      </c>
      <c r="F269" t="s">
        <v>35</v>
      </c>
      <c r="G269" s="1">
        <v>45428</v>
      </c>
      <c r="H269" t="s">
        <v>35</v>
      </c>
      <c r="I269" t="s">
        <v>35</v>
      </c>
      <c r="J269" t="s">
        <v>35</v>
      </c>
      <c r="K269" t="s">
        <v>35</v>
      </c>
      <c r="L269" s="1">
        <v>45474</v>
      </c>
      <c r="M269" t="s">
        <v>172</v>
      </c>
      <c r="N269" t="s">
        <v>37</v>
      </c>
      <c r="O269" t="s">
        <v>64</v>
      </c>
      <c r="P269" t="s">
        <v>140</v>
      </c>
      <c r="Q269" t="s">
        <v>40</v>
      </c>
      <c r="R269" t="s">
        <v>40</v>
      </c>
      <c r="S269" t="s">
        <v>950</v>
      </c>
      <c r="T269" t="s">
        <v>141</v>
      </c>
      <c r="U269" t="s">
        <v>1287</v>
      </c>
      <c r="V269" t="s">
        <v>56</v>
      </c>
      <c r="W269" t="s">
        <v>570</v>
      </c>
      <c r="X269" t="s">
        <v>35</v>
      </c>
      <c r="Y269" t="s">
        <v>1330</v>
      </c>
      <c r="Z269" t="s">
        <v>40</v>
      </c>
      <c r="AA269" t="s">
        <v>35</v>
      </c>
      <c r="AB269" t="s">
        <v>1046</v>
      </c>
      <c r="AC269" t="s">
        <v>1331</v>
      </c>
      <c r="AD269" t="str">
        <f>HYPERLINK("https://esastar-publication.sso.esa.int/ESATenderActions/details/89055", "https://esastar-publication.sso.esa.int/ESATenderActions/details/89055")</f>
        <v>https://esastar-publication.sso.esa.int/ESATenderActions/details/89055</v>
      </c>
    </row>
    <row r="270" spans="1:30" hidden="1" x14ac:dyDescent="0.35">
      <c r="A270" t="s">
        <v>1518</v>
      </c>
      <c r="B270" t="s">
        <v>1519</v>
      </c>
      <c r="C270" t="s">
        <v>50</v>
      </c>
      <c r="D270" t="s">
        <v>1520</v>
      </c>
      <c r="E270" t="s">
        <v>34</v>
      </c>
      <c r="F270" t="s">
        <v>35</v>
      </c>
      <c r="G270" s="1">
        <v>45398</v>
      </c>
      <c r="H270" t="s">
        <v>35</v>
      </c>
      <c r="I270" t="s">
        <v>35</v>
      </c>
      <c r="J270" t="s">
        <v>35</v>
      </c>
      <c r="K270" t="s">
        <v>35</v>
      </c>
      <c r="L270" s="1">
        <v>45554</v>
      </c>
      <c r="M270" t="s">
        <v>172</v>
      </c>
      <c r="N270" t="s">
        <v>37</v>
      </c>
      <c r="O270" t="s">
        <v>64</v>
      </c>
      <c r="P270" t="s">
        <v>140</v>
      </c>
      <c r="Q270" t="s">
        <v>40</v>
      </c>
      <c r="R270" t="s">
        <v>40</v>
      </c>
      <c r="S270" t="s">
        <v>123</v>
      </c>
      <c r="T270" t="s">
        <v>141</v>
      </c>
      <c r="U270" t="s">
        <v>293</v>
      </c>
      <c r="V270" t="s">
        <v>35</v>
      </c>
      <c r="W270" t="s">
        <v>967</v>
      </c>
      <c r="X270" t="s">
        <v>35</v>
      </c>
      <c r="Y270" t="s">
        <v>82</v>
      </c>
      <c r="Z270" t="s">
        <v>40</v>
      </c>
      <c r="AA270" t="s">
        <v>35</v>
      </c>
      <c r="AB270" t="s">
        <v>1521</v>
      </c>
      <c r="AC270" t="s">
        <v>1522</v>
      </c>
      <c r="AD270" t="str">
        <f>HYPERLINK("https://esastar-publication.sso.esa.int/ESATenderActions/details/87540", "https://esastar-publication.sso.esa.int/ESATenderActions/details/87540")</f>
        <v>https://esastar-publication.sso.esa.int/ESATenderActions/details/87540</v>
      </c>
    </row>
    <row r="271" spans="1:30" x14ac:dyDescent="0.35">
      <c r="A271" t="s">
        <v>1523</v>
      </c>
      <c r="B271" t="s">
        <v>1524</v>
      </c>
      <c r="C271" t="s">
        <v>32</v>
      </c>
      <c r="D271" t="s">
        <v>888</v>
      </c>
      <c r="E271" t="s">
        <v>102</v>
      </c>
      <c r="F271" t="s">
        <v>352</v>
      </c>
      <c r="G271" s="1">
        <v>45398</v>
      </c>
      <c r="H271" s="1">
        <v>45420</v>
      </c>
      <c r="I271" s="1">
        <v>46192</v>
      </c>
      <c r="J271" s="1">
        <v>46178</v>
      </c>
      <c r="K271" s="1">
        <v>46178</v>
      </c>
      <c r="L271" s="1">
        <v>46275</v>
      </c>
      <c r="M271" t="s">
        <v>172</v>
      </c>
      <c r="N271" t="s">
        <v>37</v>
      </c>
      <c r="O271" t="s">
        <v>199</v>
      </c>
      <c r="P271" t="s">
        <v>35</v>
      </c>
      <c r="Q271" t="s">
        <v>40</v>
      </c>
      <c r="R271" t="s">
        <v>40</v>
      </c>
      <c r="S271" t="s">
        <v>734</v>
      </c>
      <c r="T271" t="s">
        <v>67</v>
      </c>
      <c r="U271" t="s">
        <v>1525</v>
      </c>
      <c r="V271" t="s">
        <v>35</v>
      </c>
      <c r="W271" t="s">
        <v>35</v>
      </c>
      <c r="X271" t="s">
        <v>134</v>
      </c>
      <c r="Y271" t="s">
        <v>1268</v>
      </c>
      <c r="Z271" t="s">
        <v>40</v>
      </c>
      <c r="AA271" t="s">
        <v>35</v>
      </c>
      <c r="AB271" t="s">
        <v>109</v>
      </c>
      <c r="AC271" t="s">
        <v>35</v>
      </c>
      <c r="AD271" t="str">
        <f>HYPERLINK("https://esastar-publication.sso.esa.int/ESATenderActions/details/87531", "https://esastar-publication.sso.esa.int/ESATenderActions/details/87531")</f>
        <v>https://esastar-publication.sso.esa.int/ESATenderActions/details/87531</v>
      </c>
    </row>
    <row r="272" spans="1:30" hidden="1" x14ac:dyDescent="0.35">
      <c r="A272" t="s">
        <v>1526</v>
      </c>
      <c r="B272" t="s">
        <v>1527</v>
      </c>
      <c r="C272" t="s">
        <v>50</v>
      </c>
      <c r="D272" t="s">
        <v>1528</v>
      </c>
      <c r="E272" t="s">
        <v>34</v>
      </c>
      <c r="F272" t="s">
        <v>35</v>
      </c>
      <c r="G272" s="1">
        <v>45398</v>
      </c>
      <c r="H272" t="s">
        <v>35</v>
      </c>
      <c r="I272" t="s">
        <v>35</v>
      </c>
      <c r="J272" t="s">
        <v>35</v>
      </c>
      <c r="K272" t="s">
        <v>35</v>
      </c>
      <c r="L272" s="1">
        <v>45414</v>
      </c>
      <c r="M272" t="s">
        <v>172</v>
      </c>
      <c r="N272" t="s">
        <v>37</v>
      </c>
      <c r="O272" t="s">
        <v>38</v>
      </c>
      <c r="P272" t="s">
        <v>39</v>
      </c>
      <c r="Q272" t="s">
        <v>40</v>
      </c>
      <c r="R272" t="s">
        <v>40</v>
      </c>
      <c r="S272" t="s">
        <v>95</v>
      </c>
      <c r="T272" t="s">
        <v>67</v>
      </c>
      <c r="U272" t="s">
        <v>43</v>
      </c>
      <c r="V272" t="s">
        <v>80</v>
      </c>
      <c r="W272" t="s">
        <v>1529</v>
      </c>
      <c r="X272" t="s">
        <v>35</v>
      </c>
      <c r="Y272" t="s">
        <v>1475</v>
      </c>
      <c r="Z272" t="s">
        <v>40</v>
      </c>
      <c r="AA272" t="s">
        <v>35</v>
      </c>
      <c r="AB272" t="s">
        <v>826</v>
      </c>
      <c r="AC272" t="s">
        <v>979</v>
      </c>
      <c r="AD272" t="str">
        <f>HYPERLINK("https://esastar-publication.sso.esa.int/ESATenderActions/details/87519", "https://esastar-publication.sso.esa.int/ESATenderActions/details/87519")</f>
        <v>https://esastar-publication.sso.esa.int/ESATenderActions/details/87519</v>
      </c>
    </row>
    <row r="273" spans="1:30" hidden="1" x14ac:dyDescent="0.35">
      <c r="A273" t="s">
        <v>1530</v>
      </c>
      <c r="B273" t="s">
        <v>1531</v>
      </c>
      <c r="C273" t="s">
        <v>50</v>
      </c>
      <c r="D273" t="s">
        <v>1532</v>
      </c>
      <c r="E273" t="s">
        <v>34</v>
      </c>
      <c r="F273" t="s">
        <v>35</v>
      </c>
      <c r="G273" s="1">
        <v>45386</v>
      </c>
      <c r="H273" t="s">
        <v>35</v>
      </c>
      <c r="I273" t="s">
        <v>35</v>
      </c>
      <c r="J273" t="s">
        <v>35</v>
      </c>
      <c r="K273" t="s">
        <v>35</v>
      </c>
      <c r="L273" s="1">
        <v>46202</v>
      </c>
      <c r="M273" t="s">
        <v>172</v>
      </c>
      <c r="N273" t="s">
        <v>37</v>
      </c>
      <c r="O273" t="s">
        <v>38</v>
      </c>
      <c r="P273" t="s">
        <v>39</v>
      </c>
      <c r="Q273" t="s">
        <v>40</v>
      </c>
      <c r="R273" t="s">
        <v>40</v>
      </c>
      <c r="S273" t="s">
        <v>1533</v>
      </c>
      <c r="T273" t="s">
        <v>67</v>
      </c>
      <c r="U273" t="s">
        <v>43</v>
      </c>
      <c r="V273" t="s">
        <v>56</v>
      </c>
      <c r="W273" t="s">
        <v>459</v>
      </c>
      <c r="X273" t="s">
        <v>35</v>
      </c>
      <c r="Y273" t="s">
        <v>1506</v>
      </c>
      <c r="Z273" t="s">
        <v>40</v>
      </c>
      <c r="AA273" t="s">
        <v>35</v>
      </c>
      <c r="AB273" t="s">
        <v>35</v>
      </c>
      <c r="AC273" t="s">
        <v>35</v>
      </c>
      <c r="AD273" t="str">
        <f>HYPERLINK("https://esastar-publication.sso.esa.int/ESATenderActions/details/76924", "https://esastar-publication.sso.esa.int/ESATenderActions/details/76924")</f>
        <v>https://esastar-publication.sso.esa.int/ESATenderActions/details/76924</v>
      </c>
    </row>
    <row r="274" spans="1:30" hidden="1" x14ac:dyDescent="0.35">
      <c r="A274" t="s">
        <v>1534</v>
      </c>
      <c r="B274" t="s">
        <v>1535</v>
      </c>
      <c r="C274" t="s">
        <v>50</v>
      </c>
      <c r="D274" t="s">
        <v>1536</v>
      </c>
      <c r="E274" t="s">
        <v>34</v>
      </c>
      <c r="F274" t="s">
        <v>35</v>
      </c>
      <c r="G274" s="1">
        <v>45386</v>
      </c>
      <c r="H274" t="s">
        <v>35</v>
      </c>
      <c r="I274" t="s">
        <v>35</v>
      </c>
      <c r="J274" t="s">
        <v>35</v>
      </c>
      <c r="K274" t="s">
        <v>35</v>
      </c>
      <c r="L274" s="1">
        <v>46202</v>
      </c>
      <c r="M274" t="s">
        <v>172</v>
      </c>
      <c r="N274" t="s">
        <v>501</v>
      </c>
      <c r="O274" t="s">
        <v>64</v>
      </c>
      <c r="P274" t="s">
        <v>140</v>
      </c>
      <c r="Q274" t="s">
        <v>40</v>
      </c>
      <c r="R274" t="s">
        <v>40</v>
      </c>
      <c r="S274" t="s">
        <v>1463</v>
      </c>
      <c r="T274" t="s">
        <v>67</v>
      </c>
      <c r="U274" t="s">
        <v>190</v>
      </c>
      <c r="V274" t="s">
        <v>35</v>
      </c>
      <c r="W274" t="s">
        <v>134</v>
      </c>
      <c r="X274" t="s">
        <v>35</v>
      </c>
      <c r="Y274" t="s">
        <v>1537</v>
      </c>
      <c r="Z274" t="s">
        <v>40</v>
      </c>
      <c r="AA274" t="s">
        <v>35</v>
      </c>
      <c r="AB274" t="s">
        <v>833</v>
      </c>
      <c r="AC274" t="s">
        <v>35</v>
      </c>
      <c r="AD274" t="str">
        <f>HYPERLINK("https://esastar-publication.sso.esa.int/ESATenderActions/details/76923", "https://esastar-publication.sso.esa.int/ESATenderActions/details/76923")</f>
        <v>https://esastar-publication.sso.esa.int/ESATenderActions/details/76923</v>
      </c>
    </row>
    <row r="275" spans="1:30" ht="43.5" hidden="1" x14ac:dyDescent="0.35">
      <c r="A275" t="s">
        <v>1538</v>
      </c>
      <c r="B275" t="s">
        <v>1539</v>
      </c>
      <c r="C275" t="s">
        <v>50</v>
      </c>
      <c r="D275" t="s">
        <v>1540</v>
      </c>
      <c r="E275" t="s">
        <v>34</v>
      </c>
      <c r="F275" t="s">
        <v>35</v>
      </c>
      <c r="G275" s="1">
        <v>45386</v>
      </c>
      <c r="H275" t="s">
        <v>35</v>
      </c>
      <c r="I275" t="s">
        <v>35</v>
      </c>
      <c r="J275" t="s">
        <v>35</v>
      </c>
      <c r="K275" t="s">
        <v>35</v>
      </c>
      <c r="L275" s="1">
        <v>45404</v>
      </c>
      <c r="M275" t="s">
        <v>75</v>
      </c>
      <c r="N275" t="s">
        <v>37</v>
      </c>
      <c r="O275" t="s">
        <v>38</v>
      </c>
      <c r="P275" t="s">
        <v>39</v>
      </c>
      <c r="Q275" t="s">
        <v>40</v>
      </c>
      <c r="R275" t="s">
        <v>40</v>
      </c>
      <c r="S275" t="s">
        <v>1541</v>
      </c>
      <c r="T275" t="s">
        <v>67</v>
      </c>
      <c r="U275" t="s">
        <v>43</v>
      </c>
      <c r="V275" t="s">
        <v>56</v>
      </c>
      <c r="W275" t="s">
        <v>1542</v>
      </c>
      <c r="X275" t="s">
        <v>35</v>
      </c>
      <c r="Y275" t="s">
        <v>1107</v>
      </c>
      <c r="Z275" t="s">
        <v>40</v>
      </c>
      <c r="AA275" t="s">
        <v>35</v>
      </c>
      <c r="AB275" t="s">
        <v>1543</v>
      </c>
      <c r="AC275" t="s">
        <v>1544</v>
      </c>
      <c r="AD275" t="str">
        <f>HYPERLINK("https://esastar-publication.sso.esa.int/ESATenderActions/details/76916", "https://esastar-publication.sso.esa.int/ESATenderActions/details/76916")</f>
        <v>https://esastar-publication.sso.esa.int/ESATenderActions/details/76916</v>
      </c>
    </row>
    <row r="276" spans="1:30" hidden="1" x14ac:dyDescent="0.35">
      <c r="A276" t="s">
        <v>1545</v>
      </c>
      <c r="B276" t="s">
        <v>1546</v>
      </c>
      <c r="C276" t="s">
        <v>50</v>
      </c>
      <c r="D276" t="s">
        <v>1547</v>
      </c>
      <c r="E276" t="s">
        <v>34</v>
      </c>
      <c r="F276" t="s">
        <v>35</v>
      </c>
      <c r="G276" s="1">
        <v>45373</v>
      </c>
      <c r="H276" t="s">
        <v>35</v>
      </c>
      <c r="I276" t="s">
        <v>35</v>
      </c>
      <c r="J276" t="s">
        <v>35</v>
      </c>
      <c r="K276" t="s">
        <v>35</v>
      </c>
      <c r="L276" s="1">
        <v>45474</v>
      </c>
      <c r="M276" t="s">
        <v>172</v>
      </c>
      <c r="N276" t="s">
        <v>501</v>
      </c>
      <c r="O276" t="s">
        <v>64</v>
      </c>
      <c r="P276" t="s">
        <v>140</v>
      </c>
      <c r="Q276" t="s">
        <v>40</v>
      </c>
      <c r="R276" t="s">
        <v>40</v>
      </c>
      <c r="S276" t="s">
        <v>189</v>
      </c>
      <c r="T276" t="s">
        <v>67</v>
      </c>
      <c r="U276" t="s">
        <v>190</v>
      </c>
      <c r="V276" t="s">
        <v>56</v>
      </c>
      <c r="W276" t="s">
        <v>300</v>
      </c>
      <c r="X276" t="s">
        <v>35</v>
      </c>
      <c r="Y276" t="s">
        <v>404</v>
      </c>
      <c r="Z276" t="s">
        <v>40</v>
      </c>
      <c r="AA276" t="s">
        <v>35</v>
      </c>
      <c r="AB276" t="s">
        <v>705</v>
      </c>
      <c r="AC276" t="s">
        <v>1548</v>
      </c>
      <c r="AD276" t="str">
        <f>HYPERLINK("https://esastar-publication.sso.esa.int/ESATenderActions/details/76307", "https://esastar-publication.sso.esa.int/ESATenderActions/details/76307")</f>
        <v>https://esastar-publication.sso.esa.int/ESATenderActions/details/76307</v>
      </c>
    </row>
    <row r="277" spans="1:30" hidden="1" x14ac:dyDescent="0.35">
      <c r="A277" t="s">
        <v>1549</v>
      </c>
      <c r="B277" t="s">
        <v>1550</v>
      </c>
      <c r="C277" t="s">
        <v>50</v>
      </c>
      <c r="D277" t="s">
        <v>1551</v>
      </c>
      <c r="E277" t="s">
        <v>34</v>
      </c>
      <c r="F277" t="s">
        <v>35</v>
      </c>
      <c r="G277" s="1">
        <v>45359</v>
      </c>
      <c r="H277" t="s">
        <v>35</v>
      </c>
      <c r="I277" t="s">
        <v>35</v>
      </c>
      <c r="J277" t="s">
        <v>35</v>
      </c>
      <c r="K277" t="s">
        <v>35</v>
      </c>
      <c r="L277" s="1">
        <v>45474</v>
      </c>
      <c r="M277" t="s">
        <v>172</v>
      </c>
      <c r="N277" t="s">
        <v>501</v>
      </c>
      <c r="O277" t="s">
        <v>64</v>
      </c>
      <c r="P277" t="s">
        <v>140</v>
      </c>
      <c r="Q277" t="s">
        <v>40</v>
      </c>
      <c r="R277" t="s">
        <v>40</v>
      </c>
      <c r="S277" t="s">
        <v>189</v>
      </c>
      <c r="T277" t="s">
        <v>67</v>
      </c>
      <c r="U277" t="s">
        <v>190</v>
      </c>
      <c r="V277" t="s">
        <v>56</v>
      </c>
      <c r="W277" t="s">
        <v>300</v>
      </c>
      <c r="X277" t="s">
        <v>35</v>
      </c>
      <c r="Y277" t="s">
        <v>404</v>
      </c>
      <c r="Z277" t="s">
        <v>40</v>
      </c>
      <c r="AA277" t="s">
        <v>35</v>
      </c>
      <c r="AB277" t="s">
        <v>168</v>
      </c>
      <c r="AC277" t="s">
        <v>150</v>
      </c>
      <c r="AD277" t="str">
        <f>HYPERLINK("https://esastar-publication.sso.esa.int/ESATenderActions/details/75591", "https://esastar-publication.sso.esa.int/ESATenderActions/details/75591")</f>
        <v>https://esastar-publication.sso.esa.int/ESATenderActions/details/75591</v>
      </c>
    </row>
    <row r="278" spans="1:30" ht="72.5" hidden="1" x14ac:dyDescent="0.35">
      <c r="A278" t="s">
        <v>1552</v>
      </c>
      <c r="B278" t="s">
        <v>1553</v>
      </c>
      <c r="C278" t="s">
        <v>50</v>
      </c>
      <c r="D278" t="s">
        <v>1554</v>
      </c>
      <c r="E278" t="s">
        <v>34</v>
      </c>
      <c r="F278" t="s">
        <v>35</v>
      </c>
      <c r="G278" s="1">
        <v>45359</v>
      </c>
      <c r="H278" t="s">
        <v>35</v>
      </c>
      <c r="I278" t="s">
        <v>35</v>
      </c>
      <c r="J278" t="s">
        <v>35</v>
      </c>
      <c r="K278" t="s">
        <v>35</v>
      </c>
      <c r="L278" s="1">
        <v>45359</v>
      </c>
      <c r="M278" t="s">
        <v>52</v>
      </c>
      <c r="N278" t="s">
        <v>37</v>
      </c>
      <c r="O278" t="s">
        <v>64</v>
      </c>
      <c r="P278" t="s">
        <v>140</v>
      </c>
      <c r="Q278" t="s">
        <v>40</v>
      </c>
      <c r="R278" t="s">
        <v>40</v>
      </c>
      <c r="S278" t="s">
        <v>133</v>
      </c>
      <c r="T278" t="s">
        <v>67</v>
      </c>
      <c r="U278" t="s">
        <v>293</v>
      </c>
      <c r="V278" t="s">
        <v>56</v>
      </c>
      <c r="W278" t="s">
        <v>967</v>
      </c>
      <c r="X278" t="s">
        <v>35</v>
      </c>
      <c r="Y278" t="s">
        <v>1555</v>
      </c>
      <c r="Z278" t="s">
        <v>40</v>
      </c>
      <c r="AA278" t="s">
        <v>35</v>
      </c>
      <c r="AB278" t="s">
        <v>1556</v>
      </c>
      <c r="AC278" t="s">
        <v>588</v>
      </c>
      <c r="AD278" t="str">
        <f>HYPERLINK("https://esastar-publication.sso.esa.int/ESATenderActions/details/75565", "https://esastar-publication.sso.esa.int/ESATenderActions/details/75565")</f>
        <v>https://esastar-publication.sso.esa.int/ESATenderActions/details/75565</v>
      </c>
    </row>
    <row r="279" spans="1:30" ht="43.5" x14ac:dyDescent="0.35">
      <c r="A279" t="s">
        <v>1557</v>
      </c>
      <c r="B279" t="s">
        <v>1558</v>
      </c>
      <c r="C279" t="s">
        <v>32</v>
      </c>
      <c r="D279" t="s">
        <v>1559</v>
      </c>
      <c r="E279" t="s">
        <v>34</v>
      </c>
      <c r="F279" t="s">
        <v>35</v>
      </c>
      <c r="G279" s="1">
        <v>45359</v>
      </c>
      <c r="H279" s="1">
        <v>46234</v>
      </c>
      <c r="I279" s="1">
        <v>46324</v>
      </c>
      <c r="J279" s="1">
        <v>46317</v>
      </c>
      <c r="K279" s="1">
        <v>46317</v>
      </c>
      <c r="L279" s="1">
        <v>46234</v>
      </c>
      <c r="M279" t="s">
        <v>122</v>
      </c>
      <c r="N279" t="s">
        <v>37</v>
      </c>
      <c r="O279" t="s">
        <v>38</v>
      </c>
      <c r="P279" t="s">
        <v>35</v>
      </c>
      <c r="Q279" t="s">
        <v>65</v>
      </c>
      <c r="R279" t="s">
        <v>40</v>
      </c>
      <c r="S279" t="s">
        <v>1560</v>
      </c>
      <c r="T279" t="s">
        <v>67</v>
      </c>
      <c r="U279" t="s">
        <v>43</v>
      </c>
      <c r="V279" t="s">
        <v>35</v>
      </c>
      <c r="W279" t="s">
        <v>35</v>
      </c>
      <c r="X279" t="s">
        <v>321</v>
      </c>
      <c r="Y279" t="s">
        <v>1561</v>
      </c>
      <c r="Z279" t="s">
        <v>40</v>
      </c>
      <c r="AA279" t="s">
        <v>35</v>
      </c>
      <c r="AB279" t="s">
        <v>1562</v>
      </c>
      <c r="AC279" t="s">
        <v>1563</v>
      </c>
      <c r="AD279" t="str">
        <f>HYPERLINK("https://esastar-publication.sso.esa.int/ESATenderActions/details/75564", "https://esastar-publication.sso.esa.int/ESATenderActions/details/75564")</f>
        <v>https://esastar-publication.sso.esa.int/ESATenderActions/details/75564</v>
      </c>
    </row>
    <row r="280" spans="1:30" ht="72.5" hidden="1" x14ac:dyDescent="0.35">
      <c r="A280" t="s">
        <v>1564</v>
      </c>
      <c r="B280" t="s">
        <v>1565</v>
      </c>
      <c r="C280" t="s">
        <v>50</v>
      </c>
      <c r="D280" t="s">
        <v>1566</v>
      </c>
      <c r="E280" t="s">
        <v>34</v>
      </c>
      <c r="F280" t="s">
        <v>35</v>
      </c>
      <c r="G280" s="1">
        <v>45359</v>
      </c>
      <c r="H280" t="s">
        <v>35</v>
      </c>
      <c r="I280" t="s">
        <v>35</v>
      </c>
      <c r="J280" t="s">
        <v>35</v>
      </c>
      <c r="K280" t="s">
        <v>35</v>
      </c>
      <c r="L280" s="1">
        <v>45359</v>
      </c>
      <c r="M280" t="s">
        <v>52</v>
      </c>
      <c r="N280" t="s">
        <v>37</v>
      </c>
      <c r="O280" t="s">
        <v>64</v>
      </c>
      <c r="P280" t="s">
        <v>140</v>
      </c>
      <c r="Q280" t="s">
        <v>40</v>
      </c>
      <c r="R280" t="s">
        <v>40</v>
      </c>
      <c r="S280" t="s">
        <v>123</v>
      </c>
      <c r="T280" t="s">
        <v>67</v>
      </c>
      <c r="U280" t="s">
        <v>293</v>
      </c>
      <c r="V280" t="s">
        <v>56</v>
      </c>
      <c r="W280" t="s">
        <v>799</v>
      </c>
      <c r="X280" t="s">
        <v>35</v>
      </c>
      <c r="Y280" t="s">
        <v>1555</v>
      </c>
      <c r="Z280" t="s">
        <v>40</v>
      </c>
      <c r="AA280" t="s">
        <v>35</v>
      </c>
      <c r="AB280" t="s">
        <v>1556</v>
      </c>
      <c r="AC280" t="s">
        <v>979</v>
      </c>
      <c r="AD280" t="str">
        <f>HYPERLINK("https://esastar-publication.sso.esa.int/ESATenderActions/details/75541", "https://esastar-publication.sso.esa.int/ESATenderActions/details/75541")</f>
        <v>https://esastar-publication.sso.esa.int/ESATenderActions/details/75541</v>
      </c>
    </row>
    <row r="281" spans="1:30" ht="43.5" hidden="1" x14ac:dyDescent="0.35">
      <c r="A281" t="s">
        <v>1567</v>
      </c>
      <c r="B281" t="s">
        <v>1568</v>
      </c>
      <c r="C281" t="s">
        <v>50</v>
      </c>
      <c r="D281" t="s">
        <v>1569</v>
      </c>
      <c r="E281" t="s">
        <v>34</v>
      </c>
      <c r="F281" t="s">
        <v>35</v>
      </c>
      <c r="G281" s="1">
        <v>45359</v>
      </c>
      <c r="H281" t="s">
        <v>35</v>
      </c>
      <c r="I281" t="s">
        <v>35</v>
      </c>
      <c r="J281" t="s">
        <v>35</v>
      </c>
      <c r="K281" t="s">
        <v>35</v>
      </c>
      <c r="L281" s="1">
        <v>45359</v>
      </c>
      <c r="M281" t="s">
        <v>52</v>
      </c>
      <c r="N281" t="s">
        <v>37</v>
      </c>
      <c r="O281" t="s">
        <v>64</v>
      </c>
      <c r="P281" t="s">
        <v>140</v>
      </c>
      <c r="Q281" t="s">
        <v>40</v>
      </c>
      <c r="R281" t="s">
        <v>40</v>
      </c>
      <c r="S281" t="s">
        <v>123</v>
      </c>
      <c r="T281" t="s">
        <v>67</v>
      </c>
      <c r="U281" t="s">
        <v>293</v>
      </c>
      <c r="V281" t="s">
        <v>56</v>
      </c>
      <c r="W281" t="s">
        <v>799</v>
      </c>
      <c r="X281" t="s">
        <v>35</v>
      </c>
      <c r="Y281" t="s">
        <v>1570</v>
      </c>
      <c r="Z281" t="s">
        <v>40</v>
      </c>
      <c r="AA281" t="s">
        <v>35</v>
      </c>
      <c r="AB281" t="s">
        <v>1571</v>
      </c>
      <c r="AC281" t="s">
        <v>1572</v>
      </c>
      <c r="AD281" t="str">
        <f>HYPERLINK("https://esastar-publication.sso.esa.int/ESATenderActions/details/75540", "https://esastar-publication.sso.esa.int/ESATenderActions/details/75540")</f>
        <v>https://esastar-publication.sso.esa.int/ESATenderActions/details/75540</v>
      </c>
    </row>
    <row r="282" spans="1:30" hidden="1" x14ac:dyDescent="0.35">
      <c r="A282" t="s">
        <v>1573</v>
      </c>
      <c r="B282" t="s">
        <v>1574</v>
      </c>
      <c r="C282" t="s">
        <v>50</v>
      </c>
      <c r="D282" t="s">
        <v>1575</v>
      </c>
      <c r="E282" t="s">
        <v>34</v>
      </c>
      <c r="F282" t="s">
        <v>35</v>
      </c>
      <c r="G282" s="1">
        <v>45331</v>
      </c>
      <c r="H282" t="s">
        <v>35</v>
      </c>
      <c r="I282" t="s">
        <v>35</v>
      </c>
      <c r="J282" t="s">
        <v>35</v>
      </c>
      <c r="K282" t="s">
        <v>35</v>
      </c>
      <c r="L282" s="1">
        <v>45474</v>
      </c>
      <c r="M282" t="s">
        <v>172</v>
      </c>
      <c r="N282" t="s">
        <v>37</v>
      </c>
      <c r="O282" t="s">
        <v>38</v>
      </c>
      <c r="P282" t="s">
        <v>140</v>
      </c>
      <c r="Q282" t="s">
        <v>40</v>
      </c>
      <c r="R282" t="s">
        <v>40</v>
      </c>
      <c r="S282" t="s">
        <v>950</v>
      </c>
      <c r="T282" t="s">
        <v>67</v>
      </c>
      <c r="U282" t="s">
        <v>1287</v>
      </c>
      <c r="V282" t="s">
        <v>80</v>
      </c>
      <c r="W282" t="s">
        <v>570</v>
      </c>
      <c r="X282" t="s">
        <v>35</v>
      </c>
      <c r="Y282" t="s">
        <v>1330</v>
      </c>
      <c r="Z282" t="s">
        <v>40</v>
      </c>
      <c r="AA282" t="s">
        <v>35</v>
      </c>
      <c r="AB282" t="s">
        <v>1576</v>
      </c>
      <c r="AC282" t="s">
        <v>1577</v>
      </c>
      <c r="AD282" t="str">
        <f>HYPERLINK("https://esastar-publication.sso.esa.int/ESATenderActions/details/74047", "https://esastar-publication.sso.esa.int/ESATenderActions/details/74047")</f>
        <v>https://esastar-publication.sso.esa.int/ESATenderActions/details/74047</v>
      </c>
    </row>
    <row r="283" spans="1:30" x14ac:dyDescent="0.35">
      <c r="A283" t="s">
        <v>1578</v>
      </c>
      <c r="B283" t="s">
        <v>1579</v>
      </c>
      <c r="C283" t="s">
        <v>32</v>
      </c>
      <c r="D283" t="s">
        <v>1580</v>
      </c>
      <c r="E283" t="s">
        <v>102</v>
      </c>
      <c r="F283" t="s">
        <v>198</v>
      </c>
      <c r="G283" s="1">
        <v>45329</v>
      </c>
      <c r="H283" s="1">
        <v>45329</v>
      </c>
      <c r="I283" s="1">
        <v>45372</v>
      </c>
      <c r="J283" s="1">
        <v>45358</v>
      </c>
      <c r="K283" s="1">
        <v>45358</v>
      </c>
      <c r="L283" s="1">
        <v>45499</v>
      </c>
      <c r="M283" t="s">
        <v>172</v>
      </c>
      <c r="N283" t="s">
        <v>501</v>
      </c>
      <c r="O283" t="s">
        <v>622</v>
      </c>
      <c r="P283" t="s">
        <v>1272</v>
      </c>
      <c r="Q283" t="s">
        <v>40</v>
      </c>
      <c r="R283" t="s">
        <v>40</v>
      </c>
      <c r="S283" t="s">
        <v>474</v>
      </c>
      <c r="T283" t="s">
        <v>67</v>
      </c>
      <c r="U283" t="s">
        <v>1338</v>
      </c>
      <c r="V283" t="s">
        <v>35</v>
      </c>
      <c r="W283" t="s">
        <v>35</v>
      </c>
      <c r="X283" t="s">
        <v>1581</v>
      </c>
      <c r="Y283" t="s">
        <v>1582</v>
      </c>
      <c r="Z283" t="s">
        <v>40</v>
      </c>
      <c r="AA283" t="s">
        <v>35</v>
      </c>
      <c r="AB283" t="s">
        <v>109</v>
      </c>
      <c r="AC283" t="s">
        <v>35</v>
      </c>
      <c r="AD283" t="str">
        <f>HYPERLINK("https://esastar-publication.sso.esa.int/ESATenderActions/details/73860", "https://esastar-publication.sso.esa.int/ESATenderActions/details/73860")</f>
        <v>https://esastar-publication.sso.esa.int/ESATenderActions/details/73860</v>
      </c>
    </row>
    <row r="284" spans="1:30" hidden="1" x14ac:dyDescent="0.35">
      <c r="A284" t="s">
        <v>1583</v>
      </c>
      <c r="B284" t="s">
        <v>1584</v>
      </c>
      <c r="C284" t="s">
        <v>50</v>
      </c>
      <c r="D284" t="s">
        <v>1585</v>
      </c>
      <c r="E284" t="s">
        <v>34</v>
      </c>
      <c r="F284" t="s">
        <v>35</v>
      </c>
      <c r="G284" s="1">
        <v>45329</v>
      </c>
      <c r="H284" t="s">
        <v>35</v>
      </c>
      <c r="I284" t="s">
        <v>35</v>
      </c>
      <c r="J284" t="s">
        <v>35</v>
      </c>
      <c r="K284" t="s">
        <v>35</v>
      </c>
      <c r="L284" s="1">
        <v>46119</v>
      </c>
      <c r="M284" t="s">
        <v>172</v>
      </c>
      <c r="N284" t="s">
        <v>37</v>
      </c>
      <c r="O284" t="s">
        <v>64</v>
      </c>
      <c r="P284" t="s">
        <v>140</v>
      </c>
      <c r="Q284" t="s">
        <v>40</v>
      </c>
      <c r="R284" t="s">
        <v>40</v>
      </c>
      <c r="S284" t="s">
        <v>1586</v>
      </c>
      <c r="T284" t="s">
        <v>67</v>
      </c>
      <c r="U284" t="s">
        <v>735</v>
      </c>
      <c r="V284" t="s">
        <v>56</v>
      </c>
      <c r="W284" t="s">
        <v>134</v>
      </c>
      <c r="X284" t="s">
        <v>35</v>
      </c>
      <c r="Y284" t="s">
        <v>999</v>
      </c>
      <c r="Z284" t="s">
        <v>40</v>
      </c>
      <c r="AA284" t="s">
        <v>35</v>
      </c>
      <c r="AB284" t="s">
        <v>1587</v>
      </c>
      <c r="AC284" t="s">
        <v>150</v>
      </c>
      <c r="AD284" t="str">
        <f>HYPERLINK("https://esastar-publication.sso.esa.int/ESATenderActions/details/73851", "https://esastar-publication.sso.esa.int/ESATenderActions/details/73851")</f>
        <v>https://esastar-publication.sso.esa.int/ESATenderActions/details/73851</v>
      </c>
    </row>
    <row r="285" spans="1:30" hidden="1" x14ac:dyDescent="0.35">
      <c r="A285" t="s">
        <v>1588</v>
      </c>
      <c r="B285" t="s">
        <v>1589</v>
      </c>
      <c r="C285" t="s">
        <v>50</v>
      </c>
      <c r="D285" t="s">
        <v>1590</v>
      </c>
      <c r="E285" t="s">
        <v>34</v>
      </c>
      <c r="F285" t="s">
        <v>35</v>
      </c>
      <c r="G285" s="1">
        <v>45329</v>
      </c>
      <c r="H285" t="s">
        <v>35</v>
      </c>
      <c r="I285" t="s">
        <v>35</v>
      </c>
      <c r="J285" t="s">
        <v>35</v>
      </c>
      <c r="K285" t="s">
        <v>35</v>
      </c>
      <c r="L285" s="1">
        <v>45474</v>
      </c>
      <c r="M285" t="s">
        <v>172</v>
      </c>
      <c r="N285" t="s">
        <v>173</v>
      </c>
      <c r="O285" t="s">
        <v>163</v>
      </c>
      <c r="P285" t="s">
        <v>180</v>
      </c>
      <c r="Q285" t="s">
        <v>40</v>
      </c>
      <c r="R285" t="s">
        <v>40</v>
      </c>
      <c r="S285" t="s">
        <v>1591</v>
      </c>
      <c r="T285" t="s">
        <v>67</v>
      </c>
      <c r="U285" t="s">
        <v>182</v>
      </c>
      <c r="V285" t="s">
        <v>80</v>
      </c>
      <c r="W285" t="s">
        <v>1592</v>
      </c>
      <c r="X285" t="s">
        <v>35</v>
      </c>
      <c r="Y285" t="s">
        <v>1593</v>
      </c>
      <c r="Z285" t="s">
        <v>40</v>
      </c>
      <c r="AA285" t="s">
        <v>35</v>
      </c>
      <c r="AB285" t="s">
        <v>35</v>
      </c>
      <c r="AC285" t="s">
        <v>35</v>
      </c>
      <c r="AD285" t="str">
        <f>HYPERLINK("https://esastar-publication.sso.esa.int/ESATenderActions/details/73848", "https://esastar-publication.sso.esa.int/ESATenderActions/details/73848")</f>
        <v>https://esastar-publication.sso.esa.int/ESATenderActions/details/73848</v>
      </c>
    </row>
    <row r="286" spans="1:30" hidden="1" x14ac:dyDescent="0.35">
      <c r="A286" t="s">
        <v>1594</v>
      </c>
      <c r="B286" t="s">
        <v>1595</v>
      </c>
      <c r="C286" t="s">
        <v>50</v>
      </c>
      <c r="D286" t="s">
        <v>1596</v>
      </c>
      <c r="E286" t="s">
        <v>34</v>
      </c>
      <c r="F286" t="s">
        <v>35</v>
      </c>
      <c r="G286" s="1">
        <v>45310</v>
      </c>
      <c r="H286" t="s">
        <v>35</v>
      </c>
      <c r="I286" t="s">
        <v>35</v>
      </c>
      <c r="J286" t="s">
        <v>35</v>
      </c>
      <c r="K286" t="s">
        <v>35</v>
      </c>
      <c r="L286" s="1">
        <v>45474</v>
      </c>
      <c r="M286" t="s">
        <v>75</v>
      </c>
      <c r="N286" t="s">
        <v>37</v>
      </c>
      <c r="O286" t="s">
        <v>35</v>
      </c>
      <c r="P286" t="s">
        <v>1597</v>
      </c>
      <c r="Q286" t="s">
        <v>40</v>
      </c>
      <c r="R286" t="s">
        <v>40</v>
      </c>
      <c r="S286" t="s">
        <v>1598</v>
      </c>
      <c r="T286" t="s">
        <v>67</v>
      </c>
      <c r="U286" t="s">
        <v>1599</v>
      </c>
      <c r="V286" t="s">
        <v>80</v>
      </c>
      <c r="W286" t="s">
        <v>1600</v>
      </c>
      <c r="X286" t="s">
        <v>35</v>
      </c>
      <c r="Y286" t="s">
        <v>713</v>
      </c>
      <c r="Z286" t="s">
        <v>40</v>
      </c>
      <c r="AA286" t="s">
        <v>35</v>
      </c>
      <c r="AB286" t="s">
        <v>35</v>
      </c>
      <c r="AC286" t="s">
        <v>35</v>
      </c>
      <c r="AD286" t="str">
        <f>HYPERLINK("https://esastar-publication.sso.esa.int/ESATenderActions/details/73000", "https://esastar-publication.sso.esa.int/ESATenderActions/details/73000")</f>
        <v>https://esastar-publication.sso.esa.int/ESATenderActions/details/73000</v>
      </c>
    </row>
    <row r="287" spans="1:30" ht="72.5" hidden="1" x14ac:dyDescent="0.35">
      <c r="A287" t="s">
        <v>1601</v>
      </c>
      <c r="B287" t="s">
        <v>1602</v>
      </c>
      <c r="C287" t="s">
        <v>50</v>
      </c>
      <c r="D287" t="s">
        <v>1603</v>
      </c>
      <c r="E287" t="s">
        <v>34</v>
      </c>
      <c r="F287" t="s">
        <v>35</v>
      </c>
      <c r="G287" s="1">
        <v>45272</v>
      </c>
      <c r="H287" t="s">
        <v>35</v>
      </c>
      <c r="I287" t="s">
        <v>35</v>
      </c>
      <c r="J287" t="s">
        <v>35</v>
      </c>
      <c r="K287" t="s">
        <v>35</v>
      </c>
      <c r="L287" s="1">
        <v>45474</v>
      </c>
      <c r="M287" t="s">
        <v>75</v>
      </c>
      <c r="N287" t="s">
        <v>37</v>
      </c>
      <c r="O287" t="s">
        <v>64</v>
      </c>
      <c r="P287" t="s">
        <v>918</v>
      </c>
      <c r="Q287" t="s">
        <v>40</v>
      </c>
      <c r="R287" t="s">
        <v>40</v>
      </c>
      <c r="S287" t="s">
        <v>387</v>
      </c>
      <c r="T287" t="s">
        <v>67</v>
      </c>
      <c r="U287" t="s">
        <v>1604</v>
      </c>
      <c r="V287" t="s">
        <v>56</v>
      </c>
      <c r="W287" t="s">
        <v>1605</v>
      </c>
      <c r="X287" t="s">
        <v>35</v>
      </c>
      <c r="Y287" t="s">
        <v>1606</v>
      </c>
      <c r="Z287" t="s">
        <v>40</v>
      </c>
      <c r="AA287" t="s">
        <v>35</v>
      </c>
      <c r="AB287" t="s">
        <v>866</v>
      </c>
      <c r="AC287" t="s">
        <v>1607</v>
      </c>
      <c r="AD287" t="str">
        <f>HYPERLINK("https://esastar-publication.sso.esa.int/ESATenderActions/details/71939", "https://esastar-publication.sso.esa.int/ESATenderActions/details/71939")</f>
        <v>https://esastar-publication.sso.esa.int/ESATenderActions/details/71939</v>
      </c>
    </row>
    <row r="288" spans="1:30" ht="29" hidden="1" x14ac:dyDescent="0.35">
      <c r="A288" t="s">
        <v>1608</v>
      </c>
      <c r="B288" t="s">
        <v>1609</v>
      </c>
      <c r="C288" t="s">
        <v>50</v>
      </c>
      <c r="D288" t="s">
        <v>1610</v>
      </c>
      <c r="E288" t="s">
        <v>34</v>
      </c>
      <c r="F288" t="s">
        <v>35</v>
      </c>
      <c r="G288" s="1">
        <v>45272</v>
      </c>
      <c r="H288" t="s">
        <v>35</v>
      </c>
      <c r="I288" t="s">
        <v>35</v>
      </c>
      <c r="J288" t="s">
        <v>35</v>
      </c>
      <c r="K288" t="s">
        <v>35</v>
      </c>
      <c r="L288" s="1">
        <v>45474</v>
      </c>
      <c r="M288" t="s">
        <v>172</v>
      </c>
      <c r="N288" t="s">
        <v>37</v>
      </c>
      <c r="O288" t="s">
        <v>38</v>
      </c>
      <c r="P288" t="s">
        <v>140</v>
      </c>
      <c r="Q288" t="s">
        <v>40</v>
      </c>
      <c r="R288" t="s">
        <v>40</v>
      </c>
      <c r="S288" t="s">
        <v>164</v>
      </c>
      <c r="T288" t="s">
        <v>67</v>
      </c>
      <c r="U288" t="s">
        <v>1611</v>
      </c>
      <c r="V288" t="s">
        <v>80</v>
      </c>
      <c r="W288" t="s">
        <v>166</v>
      </c>
      <c r="X288" t="s">
        <v>35</v>
      </c>
      <c r="Y288" t="s">
        <v>1480</v>
      </c>
      <c r="Z288" t="s">
        <v>40</v>
      </c>
      <c r="AA288" t="s">
        <v>35</v>
      </c>
      <c r="AB288" t="s">
        <v>1612</v>
      </c>
      <c r="AC288" t="s">
        <v>979</v>
      </c>
      <c r="AD288" t="str">
        <f>HYPERLINK("https://esastar-publication.sso.esa.int/ESATenderActions/details/71938", "https://esastar-publication.sso.esa.int/ESATenderActions/details/71938")</f>
        <v>https://esastar-publication.sso.esa.int/ESATenderActions/details/71938</v>
      </c>
    </row>
    <row r="289" spans="1:30" hidden="1" x14ac:dyDescent="0.35">
      <c r="A289" t="s">
        <v>1613</v>
      </c>
      <c r="B289" t="s">
        <v>1614</v>
      </c>
      <c r="C289" t="s">
        <v>50</v>
      </c>
      <c r="D289" t="s">
        <v>1615</v>
      </c>
      <c r="E289" t="s">
        <v>34</v>
      </c>
      <c r="F289" t="s">
        <v>35</v>
      </c>
      <c r="G289" s="1">
        <v>45254</v>
      </c>
      <c r="H289" t="s">
        <v>35</v>
      </c>
      <c r="I289" t="s">
        <v>35</v>
      </c>
      <c r="J289" t="s">
        <v>35</v>
      </c>
      <c r="K289" t="s">
        <v>35</v>
      </c>
      <c r="L289" s="1">
        <v>46142</v>
      </c>
      <c r="M289" t="s">
        <v>172</v>
      </c>
      <c r="N289" t="s">
        <v>37</v>
      </c>
      <c r="O289" t="s">
        <v>64</v>
      </c>
      <c r="P289" t="s">
        <v>140</v>
      </c>
      <c r="Q289" t="s">
        <v>40</v>
      </c>
      <c r="R289" t="s">
        <v>40</v>
      </c>
      <c r="S289" t="s">
        <v>1470</v>
      </c>
      <c r="T289" t="s">
        <v>67</v>
      </c>
      <c r="U289" t="s">
        <v>293</v>
      </c>
      <c r="V289" t="s">
        <v>56</v>
      </c>
      <c r="W289" t="s">
        <v>1616</v>
      </c>
      <c r="X289" t="s">
        <v>35</v>
      </c>
      <c r="Y289" t="s">
        <v>82</v>
      </c>
      <c r="Z289" t="s">
        <v>40</v>
      </c>
      <c r="AA289" t="s">
        <v>35</v>
      </c>
      <c r="AB289" t="s">
        <v>322</v>
      </c>
      <c r="AC289" t="s">
        <v>323</v>
      </c>
      <c r="AD289" t="str">
        <f>HYPERLINK("https://esastar-publication.sso.esa.int/ESATenderActions/details/70925", "https://esastar-publication.sso.esa.int/ESATenderActions/details/70925")</f>
        <v>https://esastar-publication.sso.esa.int/ESATenderActions/details/70925</v>
      </c>
    </row>
    <row r="290" spans="1:30" hidden="1" x14ac:dyDescent="0.35">
      <c r="A290" t="s">
        <v>1617</v>
      </c>
      <c r="B290" t="s">
        <v>1618</v>
      </c>
      <c r="C290" t="s">
        <v>50</v>
      </c>
      <c r="D290" t="s">
        <v>1619</v>
      </c>
      <c r="E290" t="s">
        <v>34</v>
      </c>
      <c r="F290" t="s">
        <v>35</v>
      </c>
      <c r="G290" s="1">
        <v>45254</v>
      </c>
      <c r="H290" t="s">
        <v>35</v>
      </c>
      <c r="I290" t="s">
        <v>35</v>
      </c>
      <c r="J290" t="s">
        <v>35</v>
      </c>
      <c r="K290" t="s">
        <v>35</v>
      </c>
      <c r="L290" s="1">
        <v>46142</v>
      </c>
      <c r="M290" t="s">
        <v>172</v>
      </c>
      <c r="N290" t="s">
        <v>37</v>
      </c>
      <c r="O290" t="s">
        <v>64</v>
      </c>
      <c r="P290" t="s">
        <v>140</v>
      </c>
      <c r="Q290" t="s">
        <v>40</v>
      </c>
      <c r="R290" t="s">
        <v>40</v>
      </c>
      <c r="S290" t="s">
        <v>1470</v>
      </c>
      <c r="T290" t="s">
        <v>141</v>
      </c>
      <c r="U290" t="s">
        <v>293</v>
      </c>
      <c r="V290" t="s">
        <v>56</v>
      </c>
      <c r="W290" t="s">
        <v>125</v>
      </c>
      <c r="X290" t="s">
        <v>35</v>
      </c>
      <c r="Y290" t="s">
        <v>82</v>
      </c>
      <c r="Z290" t="s">
        <v>40</v>
      </c>
      <c r="AA290" t="s">
        <v>35</v>
      </c>
      <c r="AB290" t="s">
        <v>1620</v>
      </c>
      <c r="AC290" t="s">
        <v>447</v>
      </c>
      <c r="AD290" t="str">
        <f>HYPERLINK("https://esastar-publication.sso.esa.int/ESATenderActions/details/70924", "https://esastar-publication.sso.esa.int/ESATenderActions/details/70924")</f>
        <v>https://esastar-publication.sso.esa.int/ESATenderActions/details/70924</v>
      </c>
    </row>
    <row r="291" spans="1:30" ht="43.5" x14ac:dyDescent="0.35">
      <c r="A291" t="s">
        <v>1621</v>
      </c>
      <c r="B291" t="s">
        <v>1622</v>
      </c>
      <c r="C291" t="s">
        <v>32</v>
      </c>
      <c r="D291" t="s">
        <v>1623</v>
      </c>
      <c r="E291" t="s">
        <v>102</v>
      </c>
      <c r="F291" t="s">
        <v>352</v>
      </c>
      <c r="G291" s="1">
        <v>45254</v>
      </c>
      <c r="H291" s="1">
        <v>45322</v>
      </c>
      <c r="I291" s="1">
        <v>46387</v>
      </c>
      <c r="J291" s="1">
        <v>46373</v>
      </c>
      <c r="K291" s="1">
        <v>46373</v>
      </c>
      <c r="L291" s="1">
        <v>46316</v>
      </c>
      <c r="M291" t="s">
        <v>172</v>
      </c>
      <c r="N291" t="s">
        <v>37</v>
      </c>
      <c r="O291" t="s">
        <v>199</v>
      </c>
      <c r="P291" t="s">
        <v>35</v>
      </c>
      <c r="Q291" t="s">
        <v>40</v>
      </c>
      <c r="R291" t="s">
        <v>40</v>
      </c>
      <c r="S291" t="s">
        <v>353</v>
      </c>
      <c r="T291" t="s">
        <v>67</v>
      </c>
      <c r="U291" t="s">
        <v>1624</v>
      </c>
      <c r="V291" t="s">
        <v>35</v>
      </c>
      <c r="W291" t="s">
        <v>35</v>
      </c>
      <c r="X291" t="s">
        <v>1625</v>
      </c>
      <c r="Y291" t="s">
        <v>1063</v>
      </c>
      <c r="Z291" t="s">
        <v>40</v>
      </c>
      <c r="AA291" t="s">
        <v>35</v>
      </c>
      <c r="AB291" t="s">
        <v>109</v>
      </c>
      <c r="AC291" t="s">
        <v>1626</v>
      </c>
      <c r="AD291" t="str">
        <f>HYPERLINK("https://esastar-publication.sso.esa.int/ESATenderActions/details/70916", "https://esastar-publication.sso.esa.int/ESATenderActions/details/70916")</f>
        <v>https://esastar-publication.sso.esa.int/ESATenderActions/details/70916</v>
      </c>
    </row>
    <row r="292" spans="1:30" x14ac:dyDescent="0.35">
      <c r="A292" t="s">
        <v>1627</v>
      </c>
      <c r="B292" t="s">
        <v>1628</v>
      </c>
      <c r="C292" t="s">
        <v>32</v>
      </c>
      <c r="D292" t="s">
        <v>1443</v>
      </c>
      <c r="E292" t="s">
        <v>102</v>
      </c>
      <c r="F292" t="s">
        <v>352</v>
      </c>
      <c r="G292" s="1">
        <v>45236</v>
      </c>
      <c r="H292" s="1">
        <v>45266</v>
      </c>
      <c r="I292" s="1">
        <v>45746</v>
      </c>
      <c r="J292" s="1">
        <v>45732</v>
      </c>
      <c r="K292" s="1">
        <v>45732</v>
      </c>
      <c r="L292" s="1">
        <v>45783</v>
      </c>
      <c r="M292" t="s">
        <v>172</v>
      </c>
      <c r="N292" t="s">
        <v>37</v>
      </c>
      <c r="O292" t="s">
        <v>199</v>
      </c>
      <c r="P292" t="s">
        <v>918</v>
      </c>
      <c r="Q292" t="s">
        <v>40</v>
      </c>
      <c r="R292" t="s">
        <v>40</v>
      </c>
      <c r="S292" t="s">
        <v>378</v>
      </c>
      <c r="T292" t="s">
        <v>67</v>
      </c>
      <c r="U292" t="s">
        <v>1444</v>
      </c>
      <c r="V292" t="s">
        <v>35</v>
      </c>
      <c r="W292" t="s">
        <v>35</v>
      </c>
      <c r="X292" t="s">
        <v>388</v>
      </c>
      <c r="Y292" t="s">
        <v>1629</v>
      </c>
      <c r="Z292" t="s">
        <v>40</v>
      </c>
      <c r="AA292" t="s">
        <v>35</v>
      </c>
      <c r="AB292" t="s">
        <v>109</v>
      </c>
      <c r="AC292" t="s">
        <v>35</v>
      </c>
      <c r="AD292" t="str">
        <f>HYPERLINK("https://esastar-publication.sso.esa.int/ESATenderActions/details/69718", "https://esastar-publication.sso.esa.int/ESATenderActions/details/69718")</f>
        <v>https://esastar-publication.sso.esa.int/ESATenderActions/details/69718</v>
      </c>
    </row>
    <row r="293" spans="1:30" x14ac:dyDescent="0.35">
      <c r="A293" t="s">
        <v>1630</v>
      </c>
      <c r="B293" t="s">
        <v>1631</v>
      </c>
      <c r="C293" t="s">
        <v>32</v>
      </c>
      <c r="D293" t="s">
        <v>1176</v>
      </c>
      <c r="E293" t="s">
        <v>102</v>
      </c>
      <c r="F293" t="s">
        <v>352</v>
      </c>
      <c r="G293" s="1">
        <v>45223</v>
      </c>
      <c r="H293" s="1">
        <v>45268</v>
      </c>
      <c r="I293" s="1">
        <v>45565</v>
      </c>
      <c r="J293" s="1">
        <v>45565</v>
      </c>
      <c r="K293" s="1">
        <v>45565</v>
      </c>
      <c r="L293" s="1">
        <v>46191</v>
      </c>
      <c r="M293" t="s">
        <v>172</v>
      </c>
      <c r="N293" t="s">
        <v>37</v>
      </c>
      <c r="O293" t="s">
        <v>199</v>
      </c>
      <c r="P293" t="s">
        <v>35</v>
      </c>
      <c r="Q293" t="s">
        <v>40</v>
      </c>
      <c r="R293" t="s">
        <v>40</v>
      </c>
      <c r="S293" t="s">
        <v>1177</v>
      </c>
      <c r="T293" t="s">
        <v>67</v>
      </c>
      <c r="U293" t="s">
        <v>1632</v>
      </c>
      <c r="V293" t="s">
        <v>35</v>
      </c>
      <c r="W293" t="s">
        <v>35</v>
      </c>
      <c r="X293" t="s">
        <v>893</v>
      </c>
      <c r="Y293" t="s">
        <v>1179</v>
      </c>
      <c r="Z293" t="s">
        <v>40</v>
      </c>
      <c r="AA293" t="s">
        <v>35</v>
      </c>
      <c r="AB293" t="s">
        <v>109</v>
      </c>
      <c r="AC293" t="s">
        <v>1180</v>
      </c>
      <c r="AD293" t="str">
        <f>HYPERLINK("https://esastar-publication.sso.esa.int/ESATenderActions/details/69089", "https://esastar-publication.sso.esa.int/ESATenderActions/details/69089")</f>
        <v>https://esastar-publication.sso.esa.int/ESATenderActions/details/69089</v>
      </c>
    </row>
    <row r="294" spans="1:30" x14ac:dyDescent="0.35">
      <c r="A294" t="s">
        <v>1633</v>
      </c>
      <c r="B294" t="s">
        <v>1634</v>
      </c>
      <c r="C294" t="s">
        <v>32</v>
      </c>
      <c r="D294" t="s">
        <v>1635</v>
      </c>
      <c r="E294" t="s">
        <v>102</v>
      </c>
      <c r="F294" t="s">
        <v>198</v>
      </c>
      <c r="G294" s="1">
        <v>45205</v>
      </c>
      <c r="H294" s="1">
        <v>45232</v>
      </c>
      <c r="I294" s="1">
        <v>45323</v>
      </c>
      <c r="J294" s="1">
        <v>45309</v>
      </c>
      <c r="K294" s="1">
        <v>45309</v>
      </c>
      <c r="L294" s="1">
        <v>45232</v>
      </c>
      <c r="M294" t="s">
        <v>122</v>
      </c>
      <c r="N294" t="s">
        <v>37</v>
      </c>
      <c r="O294" t="s">
        <v>622</v>
      </c>
      <c r="P294" t="s">
        <v>1272</v>
      </c>
      <c r="Q294" t="s">
        <v>40</v>
      </c>
      <c r="R294" t="s">
        <v>40</v>
      </c>
      <c r="S294" t="s">
        <v>474</v>
      </c>
      <c r="T294" t="s">
        <v>67</v>
      </c>
      <c r="U294" t="s">
        <v>1338</v>
      </c>
      <c r="V294" t="s">
        <v>35</v>
      </c>
      <c r="W294" t="s">
        <v>35</v>
      </c>
      <c r="X294" t="s">
        <v>312</v>
      </c>
      <c r="Y294" t="s">
        <v>1636</v>
      </c>
      <c r="Z294" t="s">
        <v>40</v>
      </c>
      <c r="AA294" t="s">
        <v>35</v>
      </c>
      <c r="AB294" t="s">
        <v>109</v>
      </c>
      <c r="AC294" t="s">
        <v>35</v>
      </c>
      <c r="AD294" t="str">
        <f>HYPERLINK("https://esastar-publication.sso.esa.int/ESATenderActions/details/68200", "https://esastar-publication.sso.esa.int/ESATenderActions/details/68200")</f>
        <v>https://esastar-publication.sso.esa.int/ESATenderActions/details/68200</v>
      </c>
    </row>
    <row r="295" spans="1:30" x14ac:dyDescent="0.35">
      <c r="A295" t="s">
        <v>1637</v>
      </c>
      <c r="B295" t="s">
        <v>1638</v>
      </c>
      <c r="C295" t="s">
        <v>32</v>
      </c>
      <c r="D295" t="s">
        <v>1639</v>
      </c>
      <c r="E295" t="s">
        <v>102</v>
      </c>
      <c r="F295" t="s">
        <v>198</v>
      </c>
      <c r="G295" s="1">
        <v>45205</v>
      </c>
      <c r="H295" s="1">
        <v>45265</v>
      </c>
      <c r="I295" s="1">
        <v>45317</v>
      </c>
      <c r="J295" s="1">
        <v>45303</v>
      </c>
      <c r="K295" s="1">
        <v>45303</v>
      </c>
      <c r="L295" s="1">
        <v>45428</v>
      </c>
      <c r="M295" t="s">
        <v>172</v>
      </c>
      <c r="N295" t="s">
        <v>501</v>
      </c>
      <c r="O295" t="s">
        <v>622</v>
      </c>
      <c r="P295" t="s">
        <v>1272</v>
      </c>
      <c r="Q295" t="s">
        <v>40</v>
      </c>
      <c r="R295" t="s">
        <v>40</v>
      </c>
      <c r="S295" t="s">
        <v>474</v>
      </c>
      <c r="T295" t="s">
        <v>67</v>
      </c>
      <c r="U295" t="s">
        <v>1338</v>
      </c>
      <c r="V295" t="s">
        <v>35</v>
      </c>
      <c r="W295" t="s">
        <v>35</v>
      </c>
      <c r="X295" t="s">
        <v>312</v>
      </c>
      <c r="Y295" t="s">
        <v>1640</v>
      </c>
      <c r="Z295" t="s">
        <v>40</v>
      </c>
      <c r="AA295" t="s">
        <v>35</v>
      </c>
      <c r="AB295" t="s">
        <v>109</v>
      </c>
      <c r="AC295" t="s">
        <v>35</v>
      </c>
      <c r="AD295" t="str">
        <f>HYPERLINK("https://esastar-publication.sso.esa.int/ESATenderActions/details/68195", "https://esastar-publication.sso.esa.int/ESATenderActions/details/68195")</f>
        <v>https://esastar-publication.sso.esa.int/ESATenderActions/details/68195</v>
      </c>
    </row>
    <row r="296" spans="1:30" ht="29" x14ac:dyDescent="0.35">
      <c r="A296" t="s">
        <v>1641</v>
      </c>
      <c r="B296" t="s">
        <v>1642</v>
      </c>
      <c r="C296" t="s">
        <v>32</v>
      </c>
      <c r="D296" t="s">
        <v>1643</v>
      </c>
      <c r="E296" t="s">
        <v>102</v>
      </c>
      <c r="F296" t="s">
        <v>352</v>
      </c>
      <c r="G296" s="1">
        <v>45201</v>
      </c>
      <c r="H296" s="1">
        <v>45237</v>
      </c>
      <c r="I296" s="1">
        <v>46022</v>
      </c>
      <c r="J296" s="1">
        <v>46021</v>
      </c>
      <c r="K296" s="1">
        <v>46021</v>
      </c>
      <c r="L296" s="1">
        <v>46195</v>
      </c>
      <c r="M296" t="s">
        <v>172</v>
      </c>
      <c r="N296" t="s">
        <v>37</v>
      </c>
      <c r="O296" t="s">
        <v>199</v>
      </c>
      <c r="P296" t="s">
        <v>35</v>
      </c>
      <c r="Q296" t="s">
        <v>40</v>
      </c>
      <c r="R296" t="s">
        <v>40</v>
      </c>
      <c r="S296" t="s">
        <v>353</v>
      </c>
      <c r="T296" t="s">
        <v>67</v>
      </c>
      <c r="U296" t="s">
        <v>114</v>
      </c>
      <c r="V296" t="s">
        <v>35</v>
      </c>
      <c r="W296" t="s">
        <v>35</v>
      </c>
      <c r="X296" t="s">
        <v>1625</v>
      </c>
      <c r="Y296" t="s">
        <v>1644</v>
      </c>
      <c r="Z296" t="s">
        <v>40</v>
      </c>
      <c r="AA296" t="s">
        <v>35</v>
      </c>
      <c r="AB296" t="s">
        <v>1645</v>
      </c>
      <c r="AC296" t="s">
        <v>1646</v>
      </c>
      <c r="AD296" t="str">
        <f>HYPERLINK("https://esastar-publication.sso.esa.int/ESATenderActions/details/67964", "https://esastar-publication.sso.esa.int/ESATenderActions/details/67964")</f>
        <v>https://esastar-publication.sso.esa.int/ESATenderActions/details/67964</v>
      </c>
    </row>
    <row r="297" spans="1:30" x14ac:dyDescent="0.35">
      <c r="A297" t="s">
        <v>1647</v>
      </c>
      <c r="B297" t="s">
        <v>1648</v>
      </c>
      <c r="C297" t="s">
        <v>32</v>
      </c>
      <c r="D297" t="s">
        <v>1649</v>
      </c>
      <c r="E297" t="s">
        <v>102</v>
      </c>
      <c r="F297" t="s">
        <v>103</v>
      </c>
      <c r="G297" s="1">
        <v>45189</v>
      </c>
      <c r="H297" s="1">
        <v>45229</v>
      </c>
      <c r="I297" s="1">
        <v>45271</v>
      </c>
      <c r="J297" s="1">
        <v>45257</v>
      </c>
      <c r="K297" s="1">
        <v>45257</v>
      </c>
      <c r="L297" s="1">
        <v>45229</v>
      </c>
      <c r="M297" t="s">
        <v>122</v>
      </c>
      <c r="N297" t="s">
        <v>37</v>
      </c>
      <c r="O297" t="s">
        <v>199</v>
      </c>
      <c r="P297" t="s">
        <v>35</v>
      </c>
      <c r="Q297" t="s">
        <v>40</v>
      </c>
      <c r="R297" t="s">
        <v>40</v>
      </c>
      <c r="S297" t="s">
        <v>1650</v>
      </c>
      <c r="T297" t="s">
        <v>67</v>
      </c>
      <c r="U297" t="s">
        <v>1651</v>
      </c>
      <c r="V297" t="s">
        <v>35</v>
      </c>
      <c r="W297" t="s">
        <v>35</v>
      </c>
      <c r="X297" t="s">
        <v>664</v>
      </c>
      <c r="Y297" t="s">
        <v>1063</v>
      </c>
      <c r="Z297" t="s">
        <v>40</v>
      </c>
      <c r="AA297" t="s">
        <v>35</v>
      </c>
      <c r="AB297" t="s">
        <v>109</v>
      </c>
      <c r="AC297" t="s">
        <v>1652</v>
      </c>
      <c r="AD297" t="str">
        <f>HYPERLINK("https://esastar-publication.sso.esa.int/ESATenderActions/details/67333", "https://esastar-publication.sso.esa.int/ESATenderActions/details/67333")</f>
        <v>https://esastar-publication.sso.esa.int/ESATenderActions/details/67333</v>
      </c>
    </row>
    <row r="298" spans="1:30" ht="72.5" x14ac:dyDescent="0.35">
      <c r="A298" t="s">
        <v>1653</v>
      </c>
      <c r="B298" t="s">
        <v>1654</v>
      </c>
      <c r="C298" t="s">
        <v>32</v>
      </c>
      <c r="D298" t="s">
        <v>408</v>
      </c>
      <c r="E298" t="s">
        <v>102</v>
      </c>
      <c r="F298" t="s">
        <v>352</v>
      </c>
      <c r="G298" s="1">
        <v>45173</v>
      </c>
      <c r="H298" s="1">
        <v>45201</v>
      </c>
      <c r="I298" s="1">
        <v>46326</v>
      </c>
      <c r="J298" s="1">
        <v>46312</v>
      </c>
      <c r="K298" s="1">
        <v>46312</v>
      </c>
      <c r="L298" s="1">
        <v>46132</v>
      </c>
      <c r="M298" t="s">
        <v>36</v>
      </c>
      <c r="N298" t="s">
        <v>37</v>
      </c>
      <c r="O298" t="s">
        <v>199</v>
      </c>
      <c r="P298" t="s">
        <v>140</v>
      </c>
      <c r="Q298" t="s">
        <v>40</v>
      </c>
      <c r="R298" t="s">
        <v>40</v>
      </c>
      <c r="S298" t="s">
        <v>502</v>
      </c>
      <c r="T298" t="s">
        <v>67</v>
      </c>
      <c r="U298" t="s">
        <v>410</v>
      </c>
      <c r="V298" t="s">
        <v>35</v>
      </c>
      <c r="W298" t="s">
        <v>35</v>
      </c>
      <c r="X298" t="s">
        <v>504</v>
      </c>
      <c r="Y298" t="s">
        <v>1655</v>
      </c>
      <c r="Z298" t="s">
        <v>40</v>
      </c>
      <c r="AA298" t="s">
        <v>35</v>
      </c>
      <c r="AB298" t="s">
        <v>413</v>
      </c>
      <c r="AC298" t="s">
        <v>1656</v>
      </c>
      <c r="AD298" t="str">
        <f>HYPERLINK("https://esastar-publication.sso.esa.int/ESATenderActions/details/66556", "https://esastar-publication.sso.esa.int/ESATenderActions/details/66556")</f>
        <v>https://esastar-publication.sso.esa.int/ESATenderActions/details/66556</v>
      </c>
    </row>
    <row r="299" spans="1:30" x14ac:dyDescent="0.35">
      <c r="A299" t="s">
        <v>1657</v>
      </c>
      <c r="B299" t="s">
        <v>1658</v>
      </c>
      <c r="C299" t="s">
        <v>32</v>
      </c>
      <c r="D299" t="s">
        <v>1659</v>
      </c>
      <c r="E299" t="s">
        <v>102</v>
      </c>
      <c r="F299" t="s">
        <v>198</v>
      </c>
      <c r="G299" s="1">
        <v>45100</v>
      </c>
      <c r="H299" s="1">
        <v>45112</v>
      </c>
      <c r="I299" s="1">
        <v>45191</v>
      </c>
      <c r="J299" s="1">
        <v>45177</v>
      </c>
      <c r="K299" s="1">
        <v>45177</v>
      </c>
      <c r="L299" s="1">
        <v>45372</v>
      </c>
      <c r="M299" t="s">
        <v>172</v>
      </c>
      <c r="N299" t="s">
        <v>501</v>
      </c>
      <c r="O299" t="s">
        <v>622</v>
      </c>
      <c r="P299" t="s">
        <v>1272</v>
      </c>
      <c r="Q299" t="s">
        <v>40</v>
      </c>
      <c r="R299" t="s">
        <v>40</v>
      </c>
      <c r="S299" t="s">
        <v>1660</v>
      </c>
      <c r="T299" t="s">
        <v>67</v>
      </c>
      <c r="U299" t="s">
        <v>1338</v>
      </c>
      <c r="V299" t="s">
        <v>35</v>
      </c>
      <c r="W299" t="s">
        <v>35</v>
      </c>
      <c r="X299" t="s">
        <v>403</v>
      </c>
      <c r="Y299" t="s">
        <v>1661</v>
      </c>
      <c r="Z299" t="s">
        <v>40</v>
      </c>
      <c r="AA299" t="s">
        <v>35</v>
      </c>
      <c r="AB299" t="s">
        <v>109</v>
      </c>
      <c r="AC299" t="s">
        <v>35</v>
      </c>
      <c r="AD299" t="str">
        <f>HYPERLINK("https://esastar-publication.sso.esa.int/ESATenderActions/details/63212", "https://esastar-publication.sso.esa.int/ESATenderActions/details/63212")</f>
        <v>https://esastar-publication.sso.esa.int/ESATenderActions/details/63212</v>
      </c>
    </row>
    <row r="300" spans="1:30" x14ac:dyDescent="0.35">
      <c r="A300" t="s">
        <v>1662</v>
      </c>
      <c r="B300" t="s">
        <v>1663</v>
      </c>
      <c r="C300" t="s">
        <v>32</v>
      </c>
      <c r="D300" t="s">
        <v>1664</v>
      </c>
      <c r="E300" t="s">
        <v>102</v>
      </c>
      <c r="F300" t="s">
        <v>198</v>
      </c>
      <c r="G300" s="1">
        <v>45078</v>
      </c>
      <c r="H300" s="1">
        <v>45184</v>
      </c>
      <c r="I300" s="1">
        <v>45904</v>
      </c>
      <c r="J300" s="1">
        <v>45890</v>
      </c>
      <c r="K300" s="1">
        <v>45890</v>
      </c>
      <c r="L300" s="1">
        <v>46076</v>
      </c>
      <c r="M300" t="s">
        <v>172</v>
      </c>
      <c r="N300" t="s">
        <v>76</v>
      </c>
      <c r="O300" t="s">
        <v>199</v>
      </c>
      <c r="P300" t="s">
        <v>77</v>
      </c>
      <c r="Q300" t="s">
        <v>40</v>
      </c>
      <c r="R300" t="s">
        <v>40</v>
      </c>
      <c r="S300" t="s">
        <v>200</v>
      </c>
      <c r="T300" t="s">
        <v>67</v>
      </c>
      <c r="U300" t="s">
        <v>1665</v>
      </c>
      <c r="V300" t="s">
        <v>35</v>
      </c>
      <c r="W300" t="s">
        <v>35</v>
      </c>
      <c r="X300" t="s">
        <v>1666</v>
      </c>
      <c r="Y300" t="s">
        <v>1667</v>
      </c>
      <c r="Z300" t="s">
        <v>40</v>
      </c>
      <c r="AA300" t="s">
        <v>35</v>
      </c>
      <c r="AB300" t="s">
        <v>109</v>
      </c>
      <c r="AC300" t="s">
        <v>35</v>
      </c>
      <c r="AD300" t="str">
        <f>HYPERLINK("https://esastar-publication.sso.esa.int/ESATenderActions/details/62181", "https://esastar-publication.sso.esa.int/ESATenderActions/details/62181")</f>
        <v>https://esastar-publication.sso.esa.int/ESATenderActions/details/62181</v>
      </c>
    </row>
    <row r="301" spans="1:30" x14ac:dyDescent="0.35">
      <c r="A301" t="s">
        <v>1668</v>
      </c>
      <c r="B301" t="s">
        <v>1669</v>
      </c>
      <c r="C301" t="s">
        <v>32</v>
      </c>
      <c r="D301" t="s">
        <v>1670</v>
      </c>
      <c r="E301" t="s">
        <v>102</v>
      </c>
      <c r="F301" t="s">
        <v>352</v>
      </c>
      <c r="G301" s="1">
        <v>45070</v>
      </c>
      <c r="H301" s="1">
        <v>45211</v>
      </c>
      <c r="I301" s="1">
        <v>46752</v>
      </c>
      <c r="J301" s="1">
        <v>46738</v>
      </c>
      <c r="K301" s="1">
        <v>46738</v>
      </c>
      <c r="L301" s="1">
        <v>46233</v>
      </c>
      <c r="M301" t="s">
        <v>172</v>
      </c>
      <c r="N301" t="s">
        <v>76</v>
      </c>
      <c r="O301" t="s">
        <v>64</v>
      </c>
      <c r="P301" t="s">
        <v>77</v>
      </c>
      <c r="Q301" t="s">
        <v>40</v>
      </c>
      <c r="R301" t="s">
        <v>40</v>
      </c>
      <c r="S301" t="s">
        <v>1050</v>
      </c>
      <c r="T301" t="s">
        <v>67</v>
      </c>
      <c r="U301" t="s">
        <v>1671</v>
      </c>
      <c r="V301" t="s">
        <v>35</v>
      </c>
      <c r="W301" t="s">
        <v>35</v>
      </c>
      <c r="X301" t="s">
        <v>1032</v>
      </c>
      <c r="Y301" t="s">
        <v>1672</v>
      </c>
      <c r="Z301" t="s">
        <v>40</v>
      </c>
      <c r="AA301" t="s">
        <v>35</v>
      </c>
      <c r="AB301" t="s">
        <v>109</v>
      </c>
      <c r="AC301" t="s">
        <v>35</v>
      </c>
      <c r="AD301" t="str">
        <f>HYPERLINK("https://esastar-publication.sso.esa.int/ESATenderActions/details/61758", "https://esastar-publication.sso.esa.int/ESATenderActions/details/61758")</f>
        <v>https://esastar-publication.sso.esa.int/ESATenderActions/details/61758</v>
      </c>
    </row>
    <row r="302" spans="1:30" ht="58" x14ac:dyDescent="0.35">
      <c r="A302" t="s">
        <v>1673</v>
      </c>
      <c r="B302" t="s">
        <v>1674</v>
      </c>
      <c r="C302" t="s">
        <v>32</v>
      </c>
      <c r="D302" t="s">
        <v>1675</v>
      </c>
      <c r="E302" t="s">
        <v>102</v>
      </c>
      <c r="F302" t="s">
        <v>352</v>
      </c>
      <c r="G302" s="1">
        <v>45070</v>
      </c>
      <c r="H302" s="1">
        <v>45113</v>
      </c>
      <c r="I302" s="1">
        <v>46096</v>
      </c>
      <c r="J302" s="1">
        <v>46082</v>
      </c>
      <c r="K302" s="1">
        <v>46082</v>
      </c>
      <c r="L302" s="1">
        <v>46080</v>
      </c>
      <c r="M302" t="s">
        <v>172</v>
      </c>
      <c r="N302" t="s">
        <v>37</v>
      </c>
      <c r="O302" t="s">
        <v>199</v>
      </c>
      <c r="P302" t="s">
        <v>140</v>
      </c>
      <c r="Q302" t="s">
        <v>40</v>
      </c>
      <c r="R302" t="s">
        <v>40</v>
      </c>
      <c r="S302" t="s">
        <v>1676</v>
      </c>
      <c r="T302" t="s">
        <v>67</v>
      </c>
      <c r="U302" t="s">
        <v>1677</v>
      </c>
      <c r="V302" t="s">
        <v>35</v>
      </c>
      <c r="W302" t="s">
        <v>35</v>
      </c>
      <c r="X302" t="s">
        <v>1625</v>
      </c>
      <c r="Y302" t="s">
        <v>1678</v>
      </c>
      <c r="Z302" t="s">
        <v>40</v>
      </c>
      <c r="AA302" t="s">
        <v>35</v>
      </c>
      <c r="AB302" t="s">
        <v>1679</v>
      </c>
      <c r="AC302" t="s">
        <v>1680</v>
      </c>
      <c r="AD302" t="str">
        <f>HYPERLINK("https://esastar-publication.sso.esa.int/ESATenderActions/details/61757", "https://esastar-publication.sso.esa.int/ESATenderActions/details/61757")</f>
        <v>https://esastar-publication.sso.esa.int/ESATenderActions/details/61757</v>
      </c>
    </row>
    <row r="303" spans="1:30" hidden="1" x14ac:dyDescent="0.35">
      <c r="A303" t="s">
        <v>1681</v>
      </c>
      <c r="B303" t="s">
        <v>1682</v>
      </c>
      <c r="C303" t="s">
        <v>50</v>
      </c>
      <c r="D303" t="s">
        <v>1683</v>
      </c>
      <c r="E303" t="s">
        <v>34</v>
      </c>
      <c r="F303" t="s">
        <v>35</v>
      </c>
      <c r="G303" s="1">
        <v>45057</v>
      </c>
      <c r="H303" t="s">
        <v>35</v>
      </c>
      <c r="I303" t="s">
        <v>35</v>
      </c>
      <c r="J303" t="s">
        <v>35</v>
      </c>
      <c r="K303" t="s">
        <v>35</v>
      </c>
      <c r="L303" s="1">
        <v>46202</v>
      </c>
      <c r="M303" t="s">
        <v>172</v>
      </c>
      <c r="N303" t="s">
        <v>501</v>
      </c>
      <c r="O303" t="s">
        <v>64</v>
      </c>
      <c r="P303" t="s">
        <v>140</v>
      </c>
      <c r="Q303" t="s">
        <v>40</v>
      </c>
      <c r="R303" t="s">
        <v>40</v>
      </c>
      <c r="S303" t="s">
        <v>1463</v>
      </c>
      <c r="T303" t="s">
        <v>67</v>
      </c>
      <c r="U303" t="s">
        <v>190</v>
      </c>
      <c r="V303" t="s">
        <v>56</v>
      </c>
      <c r="W303" t="s">
        <v>504</v>
      </c>
      <c r="X303" t="s">
        <v>35</v>
      </c>
      <c r="Y303" t="s">
        <v>1684</v>
      </c>
      <c r="Z303" t="s">
        <v>40</v>
      </c>
      <c r="AA303" t="s">
        <v>35</v>
      </c>
      <c r="AB303" t="s">
        <v>168</v>
      </c>
      <c r="AC303" t="s">
        <v>150</v>
      </c>
      <c r="AD303" t="str">
        <f>HYPERLINK("https://esastar-publication.sso.esa.int/ESATenderActions/details/61258", "https://esastar-publication.sso.esa.int/ESATenderActions/details/61258")</f>
        <v>https://esastar-publication.sso.esa.int/ESATenderActions/details/61258</v>
      </c>
    </row>
    <row r="304" spans="1:30" x14ac:dyDescent="0.35">
      <c r="A304" t="s">
        <v>1685</v>
      </c>
      <c r="B304" t="s">
        <v>1686</v>
      </c>
      <c r="C304" t="s">
        <v>32</v>
      </c>
      <c r="D304" t="s">
        <v>1687</v>
      </c>
      <c r="E304" t="s">
        <v>102</v>
      </c>
      <c r="F304" t="s">
        <v>352</v>
      </c>
      <c r="G304" s="1">
        <v>45048</v>
      </c>
      <c r="H304" s="1">
        <v>45077</v>
      </c>
      <c r="I304" s="1">
        <v>46022</v>
      </c>
      <c r="J304" s="1">
        <v>46022</v>
      </c>
      <c r="K304" s="1">
        <v>46022</v>
      </c>
      <c r="L304" s="1">
        <v>46101</v>
      </c>
      <c r="M304" t="s">
        <v>172</v>
      </c>
      <c r="N304" t="s">
        <v>53</v>
      </c>
      <c r="O304" t="s">
        <v>199</v>
      </c>
      <c r="P304" t="s">
        <v>54</v>
      </c>
      <c r="Q304" t="s">
        <v>40</v>
      </c>
      <c r="R304" t="s">
        <v>40</v>
      </c>
      <c r="S304" t="s">
        <v>55</v>
      </c>
      <c r="T304" t="s">
        <v>67</v>
      </c>
      <c r="U304" t="s">
        <v>1688</v>
      </c>
      <c r="V304" t="s">
        <v>35</v>
      </c>
      <c r="W304" t="s">
        <v>35</v>
      </c>
      <c r="X304" t="s">
        <v>1689</v>
      </c>
      <c r="Y304" t="s">
        <v>1690</v>
      </c>
      <c r="Z304" t="s">
        <v>40</v>
      </c>
      <c r="AA304" t="s">
        <v>35</v>
      </c>
      <c r="AB304" t="s">
        <v>109</v>
      </c>
      <c r="AC304" t="s">
        <v>35</v>
      </c>
      <c r="AD304" t="str">
        <f>HYPERLINK("https://esastar-publication.sso.esa.int/ESATenderActions/details/60878", "https://esastar-publication.sso.esa.int/ESATenderActions/details/60878")</f>
        <v>https://esastar-publication.sso.esa.int/ESATenderActions/details/60878</v>
      </c>
    </row>
    <row r="305" spans="1:30" x14ac:dyDescent="0.35">
      <c r="A305" t="s">
        <v>1691</v>
      </c>
      <c r="B305" t="s">
        <v>1692</v>
      </c>
      <c r="C305" t="s">
        <v>32</v>
      </c>
      <c r="D305" t="s">
        <v>1693</v>
      </c>
      <c r="E305" t="s">
        <v>102</v>
      </c>
      <c r="F305" t="s">
        <v>198</v>
      </c>
      <c r="G305" s="1">
        <v>45048</v>
      </c>
      <c r="H305" s="1">
        <v>45085</v>
      </c>
      <c r="I305" s="1">
        <v>45169</v>
      </c>
      <c r="J305" s="1">
        <v>45155</v>
      </c>
      <c r="K305" s="1">
        <v>45155</v>
      </c>
      <c r="L305" s="1">
        <v>45355</v>
      </c>
      <c r="M305" t="s">
        <v>172</v>
      </c>
      <c r="N305" t="s">
        <v>37</v>
      </c>
      <c r="O305" t="s">
        <v>622</v>
      </c>
      <c r="P305" t="s">
        <v>1272</v>
      </c>
      <c r="Q305" t="s">
        <v>40</v>
      </c>
      <c r="R305" t="s">
        <v>40</v>
      </c>
      <c r="S305" t="s">
        <v>1694</v>
      </c>
      <c r="T305" t="s">
        <v>67</v>
      </c>
      <c r="U305" t="s">
        <v>1338</v>
      </c>
      <c r="V305" t="s">
        <v>35</v>
      </c>
      <c r="W305" t="s">
        <v>35</v>
      </c>
      <c r="X305" t="s">
        <v>312</v>
      </c>
      <c r="Y305" t="s">
        <v>1695</v>
      </c>
      <c r="Z305" t="s">
        <v>40</v>
      </c>
      <c r="AA305" t="s">
        <v>35</v>
      </c>
      <c r="AB305" t="s">
        <v>109</v>
      </c>
      <c r="AC305" t="s">
        <v>35</v>
      </c>
      <c r="AD305" t="str">
        <f>HYPERLINK("https://esastar-publication.sso.esa.int/ESATenderActions/details/60865", "https://esastar-publication.sso.esa.int/ESATenderActions/details/60865")</f>
        <v>https://esastar-publication.sso.esa.int/ESATenderActions/details/60865</v>
      </c>
    </row>
    <row r="306" spans="1:30" x14ac:dyDescent="0.35">
      <c r="A306" t="s">
        <v>1696</v>
      </c>
      <c r="B306" t="s">
        <v>1697</v>
      </c>
      <c r="C306" t="s">
        <v>32</v>
      </c>
      <c r="D306" t="s">
        <v>1698</v>
      </c>
      <c r="E306" t="s">
        <v>102</v>
      </c>
      <c r="F306" t="s">
        <v>198</v>
      </c>
      <c r="G306" s="1">
        <v>45048</v>
      </c>
      <c r="H306" s="1">
        <v>45091</v>
      </c>
      <c r="I306" s="1">
        <v>45898</v>
      </c>
      <c r="J306" s="1">
        <v>45884</v>
      </c>
      <c r="K306" s="1">
        <v>45884</v>
      </c>
      <c r="L306" s="1">
        <v>45978</v>
      </c>
      <c r="M306" t="s">
        <v>172</v>
      </c>
      <c r="N306" t="s">
        <v>37</v>
      </c>
      <c r="O306" t="s">
        <v>622</v>
      </c>
      <c r="P306" t="s">
        <v>1272</v>
      </c>
      <c r="Q306" t="s">
        <v>40</v>
      </c>
      <c r="R306" t="s">
        <v>40</v>
      </c>
      <c r="S306" t="s">
        <v>474</v>
      </c>
      <c r="T306" t="s">
        <v>67</v>
      </c>
      <c r="U306" t="s">
        <v>1338</v>
      </c>
      <c r="V306" t="s">
        <v>35</v>
      </c>
      <c r="W306" t="s">
        <v>35</v>
      </c>
      <c r="X306" t="s">
        <v>403</v>
      </c>
      <c r="Y306" t="s">
        <v>1339</v>
      </c>
      <c r="Z306" t="s">
        <v>40</v>
      </c>
      <c r="AA306" t="s">
        <v>35</v>
      </c>
      <c r="AB306" t="s">
        <v>109</v>
      </c>
      <c r="AC306" t="s">
        <v>35</v>
      </c>
      <c r="AD306" t="str">
        <f>HYPERLINK("https://esastar-publication.sso.esa.int/ESATenderActions/details/60863", "https://esastar-publication.sso.esa.int/ESATenderActions/details/60863")</f>
        <v>https://esastar-publication.sso.esa.int/ESATenderActions/details/60863</v>
      </c>
    </row>
    <row r="307" spans="1:30" hidden="1" x14ac:dyDescent="0.35">
      <c r="A307" t="s">
        <v>1699</v>
      </c>
      <c r="B307" t="s">
        <v>1700</v>
      </c>
      <c r="C307" t="s">
        <v>50</v>
      </c>
      <c r="D307" t="s">
        <v>1701</v>
      </c>
      <c r="E307" t="s">
        <v>34</v>
      </c>
      <c r="F307" t="s">
        <v>35</v>
      </c>
      <c r="G307" s="1">
        <v>45037</v>
      </c>
      <c r="H307" t="s">
        <v>35</v>
      </c>
      <c r="I307" t="s">
        <v>35</v>
      </c>
      <c r="J307" t="s">
        <v>35</v>
      </c>
      <c r="K307" t="s">
        <v>35</v>
      </c>
      <c r="L307" s="1">
        <v>46142</v>
      </c>
      <c r="M307" t="s">
        <v>172</v>
      </c>
      <c r="N307" t="s">
        <v>37</v>
      </c>
      <c r="O307" t="s">
        <v>64</v>
      </c>
      <c r="P307" t="s">
        <v>1702</v>
      </c>
      <c r="Q307" t="s">
        <v>40</v>
      </c>
      <c r="R307" t="s">
        <v>40</v>
      </c>
      <c r="S307" t="s">
        <v>1703</v>
      </c>
      <c r="T307" t="s">
        <v>67</v>
      </c>
      <c r="U307" t="s">
        <v>293</v>
      </c>
      <c r="V307" t="s">
        <v>56</v>
      </c>
      <c r="W307" t="s">
        <v>1704</v>
      </c>
      <c r="X307" t="s">
        <v>35</v>
      </c>
      <c r="Y307" t="s">
        <v>82</v>
      </c>
      <c r="Z307" t="s">
        <v>40</v>
      </c>
      <c r="AA307" t="s">
        <v>35</v>
      </c>
      <c r="AB307" t="s">
        <v>322</v>
      </c>
      <c r="AC307" t="s">
        <v>447</v>
      </c>
      <c r="AD307" t="str">
        <f>HYPERLINK("https://esastar-publication.sso.esa.int/ESATenderActions/details/60484", "https://esastar-publication.sso.esa.int/ESATenderActions/details/60484")</f>
        <v>https://esastar-publication.sso.esa.int/ESATenderActions/details/60484</v>
      </c>
    </row>
    <row r="308" spans="1:30" hidden="1" x14ac:dyDescent="0.35">
      <c r="A308" t="s">
        <v>1705</v>
      </c>
      <c r="B308" t="s">
        <v>1706</v>
      </c>
      <c r="C308" t="s">
        <v>50</v>
      </c>
      <c r="D308" t="s">
        <v>1707</v>
      </c>
      <c r="E308" t="s">
        <v>34</v>
      </c>
      <c r="F308" t="s">
        <v>35</v>
      </c>
      <c r="G308" s="1">
        <v>45037</v>
      </c>
      <c r="H308" t="s">
        <v>35</v>
      </c>
      <c r="I308" t="s">
        <v>35</v>
      </c>
      <c r="J308" t="s">
        <v>35</v>
      </c>
      <c r="K308" t="s">
        <v>35</v>
      </c>
      <c r="L308" s="1">
        <v>46119</v>
      </c>
      <c r="M308" t="s">
        <v>172</v>
      </c>
      <c r="N308" t="s">
        <v>37</v>
      </c>
      <c r="O308" t="s">
        <v>64</v>
      </c>
      <c r="P308" t="s">
        <v>140</v>
      </c>
      <c r="Q308" t="s">
        <v>40</v>
      </c>
      <c r="R308" t="s">
        <v>40</v>
      </c>
      <c r="S308" t="s">
        <v>1708</v>
      </c>
      <c r="T308" t="s">
        <v>67</v>
      </c>
      <c r="U308" t="s">
        <v>735</v>
      </c>
      <c r="V308" t="s">
        <v>56</v>
      </c>
      <c r="W308" t="s">
        <v>1704</v>
      </c>
      <c r="X308" t="s">
        <v>35</v>
      </c>
      <c r="Y308" t="s">
        <v>999</v>
      </c>
      <c r="Z308" t="s">
        <v>40</v>
      </c>
      <c r="AA308" t="s">
        <v>35</v>
      </c>
      <c r="AB308" t="s">
        <v>811</v>
      </c>
      <c r="AC308" t="s">
        <v>1709</v>
      </c>
      <c r="AD308" t="str">
        <f>HYPERLINK("https://esastar-publication.sso.esa.int/ESATenderActions/details/60474", "https://esastar-publication.sso.esa.int/ESATenderActions/details/60474")</f>
        <v>https://esastar-publication.sso.esa.int/ESATenderActions/details/60474</v>
      </c>
    </row>
    <row r="309" spans="1:30" hidden="1" x14ac:dyDescent="0.35">
      <c r="A309" t="s">
        <v>1710</v>
      </c>
      <c r="B309" t="s">
        <v>1711</v>
      </c>
      <c r="C309" t="s">
        <v>50</v>
      </c>
      <c r="D309" t="s">
        <v>1712</v>
      </c>
      <c r="E309" t="s">
        <v>34</v>
      </c>
      <c r="F309" t="s">
        <v>35</v>
      </c>
      <c r="G309" s="1">
        <v>45021</v>
      </c>
      <c r="H309" t="s">
        <v>35</v>
      </c>
      <c r="I309" t="s">
        <v>35</v>
      </c>
      <c r="J309" t="s">
        <v>35</v>
      </c>
      <c r="K309" t="s">
        <v>35</v>
      </c>
      <c r="L309" s="1">
        <v>45369</v>
      </c>
      <c r="M309" t="s">
        <v>172</v>
      </c>
      <c r="N309" t="s">
        <v>37</v>
      </c>
      <c r="O309" t="s">
        <v>64</v>
      </c>
      <c r="P309" t="s">
        <v>1702</v>
      </c>
      <c r="Q309" t="s">
        <v>40</v>
      </c>
      <c r="R309" t="s">
        <v>40</v>
      </c>
      <c r="S309" t="s">
        <v>123</v>
      </c>
      <c r="T309" t="s">
        <v>67</v>
      </c>
      <c r="U309" t="s">
        <v>293</v>
      </c>
      <c r="V309" t="s">
        <v>56</v>
      </c>
      <c r="W309" t="s">
        <v>967</v>
      </c>
      <c r="X309" t="s">
        <v>35</v>
      </c>
      <c r="Y309" t="s">
        <v>82</v>
      </c>
      <c r="Z309" t="s">
        <v>40</v>
      </c>
      <c r="AA309" t="s">
        <v>35</v>
      </c>
      <c r="AB309" t="s">
        <v>826</v>
      </c>
      <c r="AC309" t="s">
        <v>979</v>
      </c>
      <c r="AD309" t="str">
        <f>HYPERLINK("https://esastar-publication.sso.esa.int/ESATenderActions/details/59753", "https://esastar-publication.sso.esa.int/ESATenderActions/details/59753")</f>
        <v>https://esastar-publication.sso.esa.int/ESATenderActions/details/59753</v>
      </c>
    </row>
    <row r="310" spans="1:30" hidden="1" x14ac:dyDescent="0.35">
      <c r="A310" t="s">
        <v>1713</v>
      </c>
      <c r="B310" t="s">
        <v>1714</v>
      </c>
      <c r="C310" t="s">
        <v>50</v>
      </c>
      <c r="D310" t="s">
        <v>1715</v>
      </c>
      <c r="E310" t="s">
        <v>34</v>
      </c>
      <c r="F310" t="s">
        <v>35</v>
      </c>
      <c r="G310" s="1">
        <v>45021</v>
      </c>
      <c r="H310" t="s">
        <v>35</v>
      </c>
      <c r="I310" t="s">
        <v>35</v>
      </c>
      <c r="J310" t="s">
        <v>35</v>
      </c>
      <c r="K310" t="s">
        <v>35</v>
      </c>
      <c r="L310" s="1">
        <v>46142</v>
      </c>
      <c r="M310" t="s">
        <v>172</v>
      </c>
      <c r="N310" t="s">
        <v>37</v>
      </c>
      <c r="O310" t="s">
        <v>64</v>
      </c>
      <c r="P310" t="s">
        <v>1702</v>
      </c>
      <c r="Q310" t="s">
        <v>40</v>
      </c>
      <c r="R310" t="s">
        <v>40</v>
      </c>
      <c r="S310" t="s">
        <v>1470</v>
      </c>
      <c r="T310" t="s">
        <v>67</v>
      </c>
      <c r="U310" t="s">
        <v>293</v>
      </c>
      <c r="V310" t="s">
        <v>56</v>
      </c>
      <c r="W310" t="s">
        <v>1274</v>
      </c>
      <c r="X310" t="s">
        <v>35</v>
      </c>
      <c r="Y310" t="s">
        <v>82</v>
      </c>
      <c r="Z310" t="s">
        <v>40</v>
      </c>
      <c r="AA310" t="s">
        <v>35</v>
      </c>
      <c r="AB310" t="s">
        <v>1017</v>
      </c>
      <c r="AC310" t="s">
        <v>1716</v>
      </c>
      <c r="AD310" t="str">
        <f>HYPERLINK("https://esastar-publication.sso.esa.int/ESATenderActions/details/59741", "https://esastar-publication.sso.esa.int/ESATenderActions/details/59741")</f>
        <v>https://esastar-publication.sso.esa.int/ESATenderActions/details/59741</v>
      </c>
    </row>
    <row r="311" spans="1:30" hidden="1" x14ac:dyDescent="0.35">
      <c r="A311" t="s">
        <v>1717</v>
      </c>
      <c r="B311" t="s">
        <v>1718</v>
      </c>
      <c r="C311" t="s">
        <v>50</v>
      </c>
      <c r="D311" t="s">
        <v>1719</v>
      </c>
      <c r="E311" t="s">
        <v>34</v>
      </c>
      <c r="F311" t="s">
        <v>35</v>
      </c>
      <c r="G311" s="1">
        <v>45021</v>
      </c>
      <c r="H311" t="s">
        <v>35</v>
      </c>
      <c r="I311" t="s">
        <v>35</v>
      </c>
      <c r="J311" t="s">
        <v>35</v>
      </c>
      <c r="K311" t="s">
        <v>35</v>
      </c>
      <c r="L311" s="1">
        <v>46142</v>
      </c>
      <c r="M311" t="s">
        <v>172</v>
      </c>
      <c r="N311" t="s">
        <v>37</v>
      </c>
      <c r="O311" t="s">
        <v>64</v>
      </c>
      <c r="P311" t="s">
        <v>1702</v>
      </c>
      <c r="Q311" t="s">
        <v>40</v>
      </c>
      <c r="R311" t="s">
        <v>40</v>
      </c>
      <c r="S311" t="s">
        <v>1470</v>
      </c>
      <c r="T311" t="s">
        <v>67</v>
      </c>
      <c r="U311" t="s">
        <v>293</v>
      </c>
      <c r="V311" t="s">
        <v>56</v>
      </c>
      <c r="W311" t="s">
        <v>1704</v>
      </c>
      <c r="X311" t="s">
        <v>35</v>
      </c>
      <c r="Y311" t="s">
        <v>82</v>
      </c>
      <c r="Z311" t="s">
        <v>40</v>
      </c>
      <c r="AA311" t="s">
        <v>35</v>
      </c>
      <c r="AB311" t="s">
        <v>1720</v>
      </c>
      <c r="AC311" t="s">
        <v>1721</v>
      </c>
      <c r="AD311" t="str">
        <f>HYPERLINK("https://esastar-publication.sso.esa.int/ESATenderActions/details/59738", "https://esastar-publication.sso.esa.int/ESATenderActions/details/59738")</f>
        <v>https://esastar-publication.sso.esa.int/ESATenderActions/details/59738</v>
      </c>
    </row>
    <row r="312" spans="1:30" hidden="1" x14ac:dyDescent="0.35">
      <c r="A312" t="s">
        <v>1722</v>
      </c>
      <c r="B312" t="s">
        <v>1723</v>
      </c>
      <c r="C312" t="s">
        <v>50</v>
      </c>
      <c r="D312" t="s">
        <v>1724</v>
      </c>
      <c r="E312" t="s">
        <v>34</v>
      </c>
      <c r="F312" t="s">
        <v>35</v>
      </c>
      <c r="G312" s="1">
        <v>45009</v>
      </c>
      <c r="H312" t="s">
        <v>35</v>
      </c>
      <c r="I312" t="s">
        <v>35</v>
      </c>
      <c r="J312" t="s">
        <v>35</v>
      </c>
      <c r="K312" t="s">
        <v>35</v>
      </c>
      <c r="L312" s="1">
        <v>46142</v>
      </c>
      <c r="M312" t="s">
        <v>172</v>
      </c>
      <c r="N312" t="s">
        <v>37</v>
      </c>
      <c r="O312" t="s">
        <v>64</v>
      </c>
      <c r="P312" t="s">
        <v>1702</v>
      </c>
      <c r="Q312" t="s">
        <v>40</v>
      </c>
      <c r="R312" t="s">
        <v>40</v>
      </c>
      <c r="S312" t="s">
        <v>1470</v>
      </c>
      <c r="T312" t="s">
        <v>141</v>
      </c>
      <c r="U312" t="s">
        <v>293</v>
      </c>
      <c r="V312" t="s">
        <v>80</v>
      </c>
      <c r="W312" t="s">
        <v>125</v>
      </c>
      <c r="X312" t="s">
        <v>35</v>
      </c>
      <c r="Y312" t="s">
        <v>82</v>
      </c>
      <c r="Z312" t="s">
        <v>40</v>
      </c>
      <c r="AA312" t="s">
        <v>35</v>
      </c>
      <c r="AB312" t="s">
        <v>1725</v>
      </c>
      <c r="AC312" t="s">
        <v>1726</v>
      </c>
      <c r="AD312" t="str">
        <f>HYPERLINK("https://esastar-publication.sso.esa.int/ESATenderActions/details/59070", "https://esastar-publication.sso.esa.int/ESATenderActions/details/59070")</f>
        <v>https://esastar-publication.sso.esa.int/ESATenderActions/details/59070</v>
      </c>
    </row>
    <row r="313" spans="1:30" x14ac:dyDescent="0.35">
      <c r="A313" t="s">
        <v>1727</v>
      </c>
      <c r="B313" t="s">
        <v>1728</v>
      </c>
      <c r="C313" t="s">
        <v>32</v>
      </c>
      <c r="D313" t="s">
        <v>1729</v>
      </c>
      <c r="E313" t="s">
        <v>102</v>
      </c>
      <c r="F313" t="s">
        <v>352</v>
      </c>
      <c r="G313" s="1">
        <v>45001</v>
      </c>
      <c r="H313" s="1">
        <v>45020</v>
      </c>
      <c r="I313" s="1">
        <v>46022</v>
      </c>
      <c r="J313" s="1">
        <v>46021</v>
      </c>
      <c r="K313" s="1">
        <v>46021</v>
      </c>
      <c r="L313" s="1">
        <v>46001</v>
      </c>
      <c r="M313" t="s">
        <v>172</v>
      </c>
      <c r="N313" t="s">
        <v>37</v>
      </c>
      <c r="O313" t="s">
        <v>199</v>
      </c>
      <c r="P313" t="s">
        <v>35</v>
      </c>
      <c r="Q313" t="s">
        <v>40</v>
      </c>
      <c r="R313" t="s">
        <v>40</v>
      </c>
      <c r="S313" t="s">
        <v>257</v>
      </c>
      <c r="T313" t="s">
        <v>67</v>
      </c>
      <c r="U313" t="s">
        <v>1062</v>
      </c>
      <c r="V313" t="s">
        <v>35</v>
      </c>
      <c r="W313" t="s">
        <v>35</v>
      </c>
      <c r="X313" t="s">
        <v>556</v>
      </c>
      <c r="Y313" t="s">
        <v>1063</v>
      </c>
      <c r="Z313" t="s">
        <v>40</v>
      </c>
      <c r="AA313" t="s">
        <v>35</v>
      </c>
      <c r="AB313" t="s">
        <v>109</v>
      </c>
      <c r="AC313" t="s">
        <v>35</v>
      </c>
      <c r="AD313" t="str">
        <f>HYPERLINK("https://esastar-publication.sso.esa.int/ESATenderActions/details/58687", "https://esastar-publication.sso.esa.int/ESATenderActions/details/58687")</f>
        <v>https://esastar-publication.sso.esa.int/ESATenderActions/details/58687</v>
      </c>
    </row>
    <row r="314" spans="1:30" x14ac:dyDescent="0.35">
      <c r="A314" t="s">
        <v>1730</v>
      </c>
      <c r="B314" t="s">
        <v>1731</v>
      </c>
      <c r="C314" t="s">
        <v>32</v>
      </c>
      <c r="D314" t="s">
        <v>1732</v>
      </c>
      <c r="E314" t="s">
        <v>102</v>
      </c>
      <c r="F314" t="s">
        <v>352</v>
      </c>
      <c r="G314" s="1">
        <v>45001</v>
      </c>
      <c r="H314" s="1">
        <v>45029</v>
      </c>
      <c r="I314" s="1">
        <v>46112</v>
      </c>
      <c r="J314" s="1">
        <v>46098</v>
      </c>
      <c r="K314" s="1">
        <v>46098</v>
      </c>
      <c r="L314" s="1">
        <v>46205</v>
      </c>
      <c r="M314" t="s">
        <v>172</v>
      </c>
      <c r="N314" t="s">
        <v>37</v>
      </c>
      <c r="O314" t="s">
        <v>199</v>
      </c>
      <c r="P314" t="s">
        <v>1272</v>
      </c>
      <c r="Q314" t="s">
        <v>40</v>
      </c>
      <c r="R314" t="s">
        <v>40</v>
      </c>
      <c r="S314" t="s">
        <v>1273</v>
      </c>
      <c r="T314" t="s">
        <v>67</v>
      </c>
      <c r="U314" t="s">
        <v>1733</v>
      </c>
      <c r="V314" t="s">
        <v>35</v>
      </c>
      <c r="W314" t="s">
        <v>35</v>
      </c>
      <c r="X314" t="s">
        <v>1274</v>
      </c>
      <c r="Y314" t="s">
        <v>1734</v>
      </c>
      <c r="Z314" t="s">
        <v>40</v>
      </c>
      <c r="AA314" t="s">
        <v>35</v>
      </c>
      <c r="AB314" t="s">
        <v>109</v>
      </c>
      <c r="AC314" t="s">
        <v>35</v>
      </c>
      <c r="AD314" t="str">
        <f>HYPERLINK("https://esastar-publication.sso.esa.int/ESATenderActions/details/58682", "https://esastar-publication.sso.esa.int/ESATenderActions/details/58682")</f>
        <v>https://esastar-publication.sso.esa.int/ESATenderActions/details/58682</v>
      </c>
    </row>
    <row r="315" spans="1:30" x14ac:dyDescent="0.35">
      <c r="A315" t="s">
        <v>1735</v>
      </c>
      <c r="B315" t="s">
        <v>1736</v>
      </c>
      <c r="C315" t="s">
        <v>32</v>
      </c>
      <c r="D315" t="s">
        <v>1737</v>
      </c>
      <c r="E315" t="s">
        <v>102</v>
      </c>
      <c r="F315" t="s">
        <v>198</v>
      </c>
      <c r="G315" s="1">
        <v>44987</v>
      </c>
      <c r="H315" s="1">
        <v>45022</v>
      </c>
      <c r="I315" s="1">
        <v>45107</v>
      </c>
      <c r="J315" s="1">
        <v>45093</v>
      </c>
      <c r="K315" s="1">
        <v>45093</v>
      </c>
      <c r="L315" s="1">
        <v>45121</v>
      </c>
      <c r="M315" t="s">
        <v>75</v>
      </c>
      <c r="N315" t="s">
        <v>501</v>
      </c>
      <c r="O315" t="s">
        <v>622</v>
      </c>
      <c r="P315" t="s">
        <v>1702</v>
      </c>
      <c r="Q315" t="s">
        <v>40</v>
      </c>
      <c r="R315" t="s">
        <v>40</v>
      </c>
      <c r="S315" t="s">
        <v>1694</v>
      </c>
      <c r="T315" t="s">
        <v>67</v>
      </c>
      <c r="U315" t="s">
        <v>1338</v>
      </c>
      <c r="V315" t="s">
        <v>35</v>
      </c>
      <c r="W315" t="s">
        <v>35</v>
      </c>
      <c r="X315" t="s">
        <v>312</v>
      </c>
      <c r="Y315" t="s">
        <v>1738</v>
      </c>
      <c r="Z315" t="s">
        <v>40</v>
      </c>
      <c r="AA315" t="s">
        <v>35</v>
      </c>
      <c r="AB315" t="s">
        <v>109</v>
      </c>
      <c r="AC315" t="s">
        <v>1652</v>
      </c>
      <c r="AD315" t="str">
        <f>HYPERLINK("https://esastar-publication.sso.esa.int/ESATenderActions/details/58027", "https://esastar-publication.sso.esa.int/ESATenderActions/details/58027")</f>
        <v>https://esastar-publication.sso.esa.int/ESATenderActions/details/58027</v>
      </c>
    </row>
    <row r="316" spans="1:30" x14ac:dyDescent="0.35">
      <c r="A316" t="s">
        <v>1739</v>
      </c>
      <c r="B316" t="s">
        <v>1740</v>
      </c>
      <c r="C316" t="s">
        <v>32</v>
      </c>
      <c r="D316" t="s">
        <v>1741</v>
      </c>
      <c r="E316" t="s">
        <v>102</v>
      </c>
      <c r="F316" t="s">
        <v>352</v>
      </c>
      <c r="G316" s="1">
        <v>44959</v>
      </c>
      <c r="H316" s="1">
        <v>44995</v>
      </c>
      <c r="I316" s="1">
        <v>46022</v>
      </c>
      <c r="J316" s="1">
        <v>46008</v>
      </c>
      <c r="K316" s="1">
        <v>46008</v>
      </c>
      <c r="L316" s="1">
        <v>45944</v>
      </c>
      <c r="M316" t="s">
        <v>172</v>
      </c>
      <c r="N316" t="s">
        <v>173</v>
      </c>
      <c r="O316" t="s">
        <v>199</v>
      </c>
      <c r="P316" t="s">
        <v>180</v>
      </c>
      <c r="Q316" t="s">
        <v>40</v>
      </c>
      <c r="R316" t="s">
        <v>40</v>
      </c>
      <c r="S316" t="s">
        <v>1184</v>
      </c>
      <c r="T316" t="s">
        <v>67</v>
      </c>
      <c r="U316" t="s">
        <v>1742</v>
      </c>
      <c r="V316" t="s">
        <v>35</v>
      </c>
      <c r="W316" t="s">
        <v>35</v>
      </c>
      <c r="X316" t="s">
        <v>1743</v>
      </c>
      <c r="Y316" t="s">
        <v>1744</v>
      </c>
      <c r="Z316" t="s">
        <v>40</v>
      </c>
      <c r="AA316" t="s">
        <v>35</v>
      </c>
      <c r="AB316" t="s">
        <v>821</v>
      </c>
      <c r="AC316" t="s">
        <v>1188</v>
      </c>
      <c r="AD316" t="str">
        <f>HYPERLINK("https://esastar-publication.sso.esa.int/ESATenderActions/details/56553", "https://esastar-publication.sso.esa.int/ESATenderActions/details/56553")</f>
        <v>https://esastar-publication.sso.esa.int/ESATenderActions/details/56553</v>
      </c>
    </row>
    <row r="317" spans="1:30" x14ac:dyDescent="0.35">
      <c r="A317" t="s">
        <v>1745</v>
      </c>
      <c r="B317" t="s">
        <v>1746</v>
      </c>
      <c r="C317" t="s">
        <v>32</v>
      </c>
      <c r="D317" t="s">
        <v>351</v>
      </c>
      <c r="E317" t="s">
        <v>102</v>
      </c>
      <c r="F317" t="s">
        <v>352</v>
      </c>
      <c r="G317" s="1">
        <v>44952</v>
      </c>
      <c r="H317" s="1">
        <v>45006</v>
      </c>
      <c r="I317" s="1">
        <v>46752</v>
      </c>
      <c r="J317" s="1">
        <v>46738</v>
      </c>
      <c r="K317" s="1">
        <v>46738</v>
      </c>
      <c r="L317" s="1">
        <v>46304</v>
      </c>
      <c r="M317" t="s">
        <v>172</v>
      </c>
      <c r="N317" t="s">
        <v>37</v>
      </c>
      <c r="O317" t="s">
        <v>199</v>
      </c>
      <c r="P317" t="s">
        <v>35</v>
      </c>
      <c r="Q317" t="s">
        <v>40</v>
      </c>
      <c r="R317" t="s">
        <v>40</v>
      </c>
      <c r="S317" t="s">
        <v>353</v>
      </c>
      <c r="T317" t="s">
        <v>67</v>
      </c>
      <c r="U317" t="s">
        <v>114</v>
      </c>
      <c r="V317" t="s">
        <v>35</v>
      </c>
      <c r="W317" t="s">
        <v>35</v>
      </c>
      <c r="X317" t="s">
        <v>403</v>
      </c>
      <c r="Y317" t="s">
        <v>1747</v>
      </c>
      <c r="Z317" t="s">
        <v>40</v>
      </c>
      <c r="AA317" t="s">
        <v>35</v>
      </c>
      <c r="AB317" t="s">
        <v>109</v>
      </c>
      <c r="AC317" t="s">
        <v>35</v>
      </c>
      <c r="AD317" t="str">
        <f>HYPERLINK("https://esastar-publication.sso.esa.int/ESATenderActions/details/56123", "https://esastar-publication.sso.esa.int/ESATenderActions/details/56123")</f>
        <v>https://esastar-publication.sso.esa.int/ESATenderActions/details/56123</v>
      </c>
    </row>
    <row r="318" spans="1:30" x14ac:dyDescent="0.35">
      <c r="A318" t="s">
        <v>1748</v>
      </c>
      <c r="B318" t="s">
        <v>1749</v>
      </c>
      <c r="C318" t="s">
        <v>32</v>
      </c>
      <c r="D318" t="s">
        <v>888</v>
      </c>
      <c r="E318" t="s">
        <v>102</v>
      </c>
      <c r="F318" t="s">
        <v>352</v>
      </c>
      <c r="G318" s="1">
        <v>44931</v>
      </c>
      <c r="H318" s="1">
        <v>44974</v>
      </c>
      <c r="I318" s="1">
        <v>45859</v>
      </c>
      <c r="J318" s="1">
        <v>45845</v>
      </c>
      <c r="K318" s="1">
        <v>45845</v>
      </c>
      <c r="L318" s="1">
        <v>45862</v>
      </c>
      <c r="M318" t="s">
        <v>172</v>
      </c>
      <c r="N318" t="s">
        <v>37</v>
      </c>
      <c r="O318" t="s">
        <v>199</v>
      </c>
      <c r="P318" t="s">
        <v>140</v>
      </c>
      <c r="Q318" t="s">
        <v>40</v>
      </c>
      <c r="R318" t="s">
        <v>40</v>
      </c>
      <c r="S318" t="s">
        <v>734</v>
      </c>
      <c r="T318" t="s">
        <v>67</v>
      </c>
      <c r="U318" t="s">
        <v>879</v>
      </c>
      <c r="V318" t="s">
        <v>35</v>
      </c>
      <c r="W318" t="s">
        <v>35</v>
      </c>
      <c r="X318" t="s">
        <v>1616</v>
      </c>
      <c r="Y318" t="s">
        <v>1750</v>
      </c>
      <c r="Z318" t="s">
        <v>40</v>
      </c>
      <c r="AA318" t="s">
        <v>35</v>
      </c>
      <c r="AB318" t="s">
        <v>109</v>
      </c>
      <c r="AC318" t="s">
        <v>35</v>
      </c>
      <c r="AD318" t="str">
        <f>HYPERLINK("https://esastar-publication.sso.esa.int/ESATenderActions/details/55124", "https://esastar-publication.sso.esa.int/ESATenderActions/details/55124")</f>
        <v>https://esastar-publication.sso.esa.int/ESATenderActions/details/55124</v>
      </c>
    </row>
    <row r="319" spans="1:30" x14ac:dyDescent="0.35">
      <c r="A319" t="s">
        <v>1751</v>
      </c>
      <c r="B319" t="s">
        <v>1752</v>
      </c>
      <c r="C319" t="s">
        <v>32</v>
      </c>
      <c r="D319" t="s">
        <v>1753</v>
      </c>
      <c r="E319" t="s">
        <v>102</v>
      </c>
      <c r="F319" t="s">
        <v>198</v>
      </c>
      <c r="G319" s="1">
        <v>44883</v>
      </c>
      <c r="H319" s="1">
        <v>44911</v>
      </c>
      <c r="I319" s="1">
        <v>44981</v>
      </c>
      <c r="J319" s="1">
        <v>44967</v>
      </c>
      <c r="K319" s="1">
        <v>44967</v>
      </c>
      <c r="L319" s="1">
        <v>45022</v>
      </c>
      <c r="M319" t="s">
        <v>172</v>
      </c>
      <c r="N319" t="s">
        <v>501</v>
      </c>
      <c r="O319" t="s">
        <v>622</v>
      </c>
      <c r="P319" t="s">
        <v>1702</v>
      </c>
      <c r="Q319" t="s">
        <v>40</v>
      </c>
      <c r="R319" t="s">
        <v>40</v>
      </c>
      <c r="S319" t="s">
        <v>1694</v>
      </c>
      <c r="T319" t="s">
        <v>67</v>
      </c>
      <c r="U319" t="s">
        <v>1754</v>
      </c>
      <c r="V319" t="s">
        <v>35</v>
      </c>
      <c r="W319" t="s">
        <v>35</v>
      </c>
      <c r="X319" t="s">
        <v>312</v>
      </c>
      <c r="Y319" t="s">
        <v>1755</v>
      </c>
      <c r="Z319" t="s">
        <v>40</v>
      </c>
      <c r="AA319" t="s">
        <v>35</v>
      </c>
      <c r="AB319" t="s">
        <v>109</v>
      </c>
      <c r="AC319" t="s">
        <v>1652</v>
      </c>
      <c r="AD319" t="str">
        <f>HYPERLINK("https://esastar-publication.sso.esa.int/ESATenderActions/details/52422", "https://esastar-publication.sso.esa.int/ESATenderActions/details/52422")</f>
        <v>https://esastar-publication.sso.esa.int/ESATenderActions/details/52422</v>
      </c>
    </row>
    <row r="320" spans="1:30" hidden="1" x14ac:dyDescent="0.35">
      <c r="A320" t="s">
        <v>1756</v>
      </c>
      <c r="B320" t="s">
        <v>1757</v>
      </c>
      <c r="C320" t="s">
        <v>50</v>
      </c>
      <c r="D320" t="s">
        <v>1758</v>
      </c>
      <c r="E320" t="s">
        <v>34</v>
      </c>
      <c r="F320" t="s">
        <v>35</v>
      </c>
      <c r="G320" s="1">
        <v>44849</v>
      </c>
      <c r="H320" t="s">
        <v>35</v>
      </c>
      <c r="I320" t="s">
        <v>35</v>
      </c>
      <c r="J320" t="s">
        <v>35</v>
      </c>
      <c r="K320" t="s">
        <v>35</v>
      </c>
      <c r="L320" s="1">
        <v>44849</v>
      </c>
      <c r="M320" t="s">
        <v>52</v>
      </c>
      <c r="N320" t="s">
        <v>76</v>
      </c>
      <c r="O320" t="s">
        <v>64</v>
      </c>
      <c r="P320" t="s">
        <v>77</v>
      </c>
      <c r="Q320" t="s">
        <v>40</v>
      </c>
      <c r="R320" t="s">
        <v>40</v>
      </c>
      <c r="S320" t="s">
        <v>200</v>
      </c>
      <c r="T320" t="s">
        <v>67</v>
      </c>
      <c r="U320" t="s">
        <v>1759</v>
      </c>
      <c r="V320" t="s">
        <v>80</v>
      </c>
      <c r="W320" t="s">
        <v>1760</v>
      </c>
      <c r="X320" t="s">
        <v>35</v>
      </c>
      <c r="Y320" t="s">
        <v>1761</v>
      </c>
      <c r="Z320" t="s">
        <v>40</v>
      </c>
      <c r="AA320" t="s">
        <v>35</v>
      </c>
      <c r="AB320" t="s">
        <v>705</v>
      </c>
      <c r="AC320" t="s">
        <v>35</v>
      </c>
      <c r="AD320" t="str">
        <f>HYPERLINK("https://esastar-publication.sso.esa.int/ESATenderActions/details/50546", "https://esastar-publication.sso.esa.int/ESATenderActions/details/50546")</f>
        <v>https://esastar-publication.sso.esa.int/ESATenderActions/details/50546</v>
      </c>
    </row>
    <row r="321" spans="1:30" hidden="1" x14ac:dyDescent="0.35">
      <c r="A321" t="s">
        <v>1762</v>
      </c>
      <c r="B321" t="s">
        <v>1763</v>
      </c>
      <c r="C321" t="s">
        <v>50</v>
      </c>
      <c r="D321" t="s">
        <v>1764</v>
      </c>
      <c r="E321" t="s">
        <v>34</v>
      </c>
      <c r="F321" t="s">
        <v>35</v>
      </c>
      <c r="G321" s="1">
        <v>44849</v>
      </c>
      <c r="H321" t="s">
        <v>35</v>
      </c>
      <c r="I321" t="s">
        <v>35</v>
      </c>
      <c r="J321" t="s">
        <v>35</v>
      </c>
      <c r="K321" t="s">
        <v>35</v>
      </c>
      <c r="L321" s="1">
        <v>44903</v>
      </c>
      <c r="M321" t="s">
        <v>172</v>
      </c>
      <c r="N321" t="s">
        <v>37</v>
      </c>
      <c r="O321" t="s">
        <v>38</v>
      </c>
      <c r="P321" t="s">
        <v>39</v>
      </c>
      <c r="Q321" t="s">
        <v>40</v>
      </c>
      <c r="R321" t="s">
        <v>40</v>
      </c>
      <c r="S321" t="s">
        <v>1541</v>
      </c>
      <c r="T321" t="s">
        <v>67</v>
      </c>
      <c r="U321" t="s">
        <v>43</v>
      </c>
      <c r="V321" t="s">
        <v>80</v>
      </c>
      <c r="W321" t="s">
        <v>35</v>
      </c>
      <c r="X321" t="s">
        <v>35</v>
      </c>
      <c r="Y321" t="s">
        <v>1475</v>
      </c>
      <c r="Z321" t="s">
        <v>40</v>
      </c>
      <c r="AA321" t="s">
        <v>35</v>
      </c>
      <c r="AB321" t="s">
        <v>1765</v>
      </c>
      <c r="AC321" t="s">
        <v>1766</v>
      </c>
      <c r="AD321" t="str">
        <f>HYPERLINK("https://esastar-publication.sso.esa.int/ESATenderActions/details/50543", "https://esastar-publication.sso.esa.int/ESATenderActions/details/50543")</f>
        <v>https://esastar-publication.sso.esa.int/ESATenderActions/details/50543</v>
      </c>
    </row>
    <row r="322" spans="1:30" x14ac:dyDescent="0.35">
      <c r="A322" t="s">
        <v>1767</v>
      </c>
      <c r="B322" t="s">
        <v>1768</v>
      </c>
      <c r="C322" t="s">
        <v>32</v>
      </c>
      <c r="D322" t="s">
        <v>1769</v>
      </c>
      <c r="E322" t="s">
        <v>102</v>
      </c>
      <c r="F322" t="s">
        <v>198</v>
      </c>
      <c r="G322" s="1">
        <v>44809</v>
      </c>
      <c r="H322" s="1">
        <v>44817</v>
      </c>
      <c r="I322" s="1">
        <v>44876</v>
      </c>
      <c r="J322" s="1">
        <v>44869</v>
      </c>
      <c r="K322" s="1">
        <v>44869</v>
      </c>
      <c r="L322" s="1">
        <v>45042</v>
      </c>
      <c r="M322" t="s">
        <v>172</v>
      </c>
      <c r="N322" t="s">
        <v>37</v>
      </c>
      <c r="O322" t="s">
        <v>622</v>
      </c>
      <c r="P322" t="s">
        <v>1702</v>
      </c>
      <c r="Q322" t="s">
        <v>40</v>
      </c>
      <c r="R322" t="s">
        <v>40</v>
      </c>
      <c r="S322" t="s">
        <v>474</v>
      </c>
      <c r="T322" t="s">
        <v>67</v>
      </c>
      <c r="U322" t="s">
        <v>1754</v>
      </c>
      <c r="V322" t="s">
        <v>35</v>
      </c>
      <c r="W322" t="s">
        <v>35</v>
      </c>
      <c r="X322" t="s">
        <v>312</v>
      </c>
      <c r="Y322" t="s">
        <v>1770</v>
      </c>
      <c r="Z322" t="s">
        <v>40</v>
      </c>
      <c r="AA322" t="s">
        <v>35</v>
      </c>
      <c r="AB322" t="s">
        <v>109</v>
      </c>
      <c r="AC322" t="s">
        <v>35</v>
      </c>
      <c r="AD322" t="str">
        <f>HYPERLINK("https://esastar-publication.sso.esa.int/ESATenderActions/details/48443", "https://esastar-publication.sso.esa.int/ESATenderActions/details/48443")</f>
        <v>https://esastar-publication.sso.esa.int/ESATenderActions/details/48443</v>
      </c>
    </row>
    <row r="323" spans="1:30" x14ac:dyDescent="0.35">
      <c r="A323" t="s">
        <v>1771</v>
      </c>
      <c r="B323" t="s">
        <v>1772</v>
      </c>
      <c r="C323" t="s">
        <v>32</v>
      </c>
      <c r="D323" t="s">
        <v>1773</v>
      </c>
      <c r="E323" t="s">
        <v>102</v>
      </c>
      <c r="F323" t="s">
        <v>198</v>
      </c>
      <c r="G323" s="1">
        <v>44749</v>
      </c>
      <c r="H323" s="1">
        <v>44756</v>
      </c>
      <c r="I323" s="1">
        <v>44910</v>
      </c>
      <c r="J323" s="1">
        <v>44896</v>
      </c>
      <c r="K323" s="1">
        <v>44896</v>
      </c>
      <c r="L323" s="1">
        <v>45006</v>
      </c>
      <c r="M323" t="s">
        <v>172</v>
      </c>
      <c r="N323" t="s">
        <v>37</v>
      </c>
      <c r="O323" t="s">
        <v>622</v>
      </c>
      <c r="P323" t="s">
        <v>1702</v>
      </c>
      <c r="Q323" t="s">
        <v>40</v>
      </c>
      <c r="R323" t="s">
        <v>40</v>
      </c>
      <c r="S323" t="s">
        <v>474</v>
      </c>
      <c r="T323" t="s">
        <v>67</v>
      </c>
      <c r="U323" t="s">
        <v>1754</v>
      </c>
      <c r="V323" t="s">
        <v>35</v>
      </c>
      <c r="W323" t="s">
        <v>35</v>
      </c>
      <c r="X323" t="s">
        <v>403</v>
      </c>
      <c r="Y323" t="s">
        <v>1755</v>
      </c>
      <c r="Z323" t="s">
        <v>40</v>
      </c>
      <c r="AA323" t="s">
        <v>35</v>
      </c>
      <c r="AB323" t="s">
        <v>109</v>
      </c>
      <c r="AC323" t="s">
        <v>1652</v>
      </c>
      <c r="AD323" t="str">
        <f>HYPERLINK("https://esastar-publication.sso.esa.int/ESATenderActions/details/45801", "https://esastar-publication.sso.esa.int/ESATenderActions/details/45801")</f>
        <v>https://esastar-publication.sso.esa.int/ESATenderActions/details/45801</v>
      </c>
    </row>
    <row r="324" spans="1:30" x14ac:dyDescent="0.35">
      <c r="A324" t="s">
        <v>1774</v>
      </c>
      <c r="B324" t="s">
        <v>1775</v>
      </c>
      <c r="C324" t="s">
        <v>32</v>
      </c>
      <c r="D324" t="s">
        <v>1776</v>
      </c>
      <c r="E324" t="s">
        <v>102</v>
      </c>
      <c r="F324" t="s">
        <v>352</v>
      </c>
      <c r="G324" s="1">
        <v>44749</v>
      </c>
      <c r="H324" s="1">
        <v>44755</v>
      </c>
      <c r="I324" s="1">
        <v>44789</v>
      </c>
      <c r="J324" s="1">
        <v>44775</v>
      </c>
      <c r="K324" s="1">
        <v>44775</v>
      </c>
      <c r="L324" s="1">
        <v>44755</v>
      </c>
      <c r="M324" t="s">
        <v>122</v>
      </c>
      <c r="N324" t="s">
        <v>173</v>
      </c>
      <c r="O324" t="s">
        <v>64</v>
      </c>
      <c r="P324" t="s">
        <v>35</v>
      </c>
      <c r="Q324" t="s">
        <v>40</v>
      </c>
      <c r="R324" t="s">
        <v>40</v>
      </c>
      <c r="S324" t="s">
        <v>1591</v>
      </c>
      <c r="T324" t="s">
        <v>67</v>
      </c>
      <c r="U324" t="s">
        <v>1777</v>
      </c>
      <c r="V324" t="s">
        <v>35</v>
      </c>
      <c r="W324" t="s">
        <v>35</v>
      </c>
      <c r="X324" t="s">
        <v>1778</v>
      </c>
      <c r="Y324" t="s">
        <v>1475</v>
      </c>
      <c r="Z324" t="s">
        <v>40</v>
      </c>
      <c r="AA324" t="s">
        <v>35</v>
      </c>
      <c r="AB324" t="s">
        <v>1194</v>
      </c>
      <c r="AC324" t="s">
        <v>1779</v>
      </c>
      <c r="AD324" t="str">
        <f>HYPERLINK("https://esastar-publication.sso.esa.int/ESATenderActions/details/45795", "https://esastar-publication.sso.esa.int/ESATenderActions/details/45795")</f>
        <v>https://esastar-publication.sso.esa.int/ESATenderActions/details/45795</v>
      </c>
    </row>
    <row r="325" spans="1:30" hidden="1" x14ac:dyDescent="0.35">
      <c r="A325" t="s">
        <v>1780</v>
      </c>
      <c r="B325" t="s">
        <v>1781</v>
      </c>
      <c r="C325" t="s">
        <v>50</v>
      </c>
      <c r="D325" t="s">
        <v>1782</v>
      </c>
      <c r="E325" t="s">
        <v>34</v>
      </c>
      <c r="F325" t="s">
        <v>35</v>
      </c>
      <c r="G325" s="1">
        <v>44740</v>
      </c>
      <c r="H325" t="s">
        <v>35</v>
      </c>
      <c r="I325" t="s">
        <v>35</v>
      </c>
      <c r="J325" t="s">
        <v>35</v>
      </c>
      <c r="K325" t="s">
        <v>35</v>
      </c>
      <c r="L325" s="1">
        <v>45474</v>
      </c>
      <c r="M325" t="s">
        <v>75</v>
      </c>
      <c r="N325" t="s">
        <v>37</v>
      </c>
      <c r="O325" t="s">
        <v>64</v>
      </c>
      <c r="P325" t="s">
        <v>140</v>
      </c>
      <c r="Q325" t="s">
        <v>40</v>
      </c>
      <c r="R325" t="s">
        <v>40</v>
      </c>
      <c r="S325" t="s">
        <v>950</v>
      </c>
      <c r="T325" t="s">
        <v>67</v>
      </c>
      <c r="U325" t="s">
        <v>1783</v>
      </c>
      <c r="V325" t="s">
        <v>56</v>
      </c>
      <c r="W325" t="s">
        <v>570</v>
      </c>
      <c r="X325" t="s">
        <v>35</v>
      </c>
      <c r="Y325" t="s">
        <v>1784</v>
      </c>
      <c r="Z325" t="s">
        <v>40</v>
      </c>
      <c r="AA325" t="s">
        <v>35</v>
      </c>
      <c r="AB325" t="s">
        <v>517</v>
      </c>
      <c r="AC325" t="s">
        <v>84</v>
      </c>
      <c r="AD325" t="str">
        <f>HYPERLINK("https://esastar-publication.sso.esa.int/ESATenderActions/details/45224", "https://esastar-publication.sso.esa.int/ESATenderActions/details/45224")</f>
        <v>https://esastar-publication.sso.esa.int/ESATenderActions/details/45224</v>
      </c>
    </row>
    <row r="326" spans="1:30" x14ac:dyDescent="0.35">
      <c r="A326" t="s">
        <v>1785</v>
      </c>
      <c r="B326" t="s">
        <v>1786</v>
      </c>
      <c r="C326" t="s">
        <v>32</v>
      </c>
      <c r="D326" t="s">
        <v>1787</v>
      </c>
      <c r="E326" t="s">
        <v>102</v>
      </c>
      <c r="F326" t="s">
        <v>198</v>
      </c>
      <c r="G326" s="1">
        <v>44603</v>
      </c>
      <c r="H326" s="1">
        <v>44608</v>
      </c>
      <c r="I326" s="1">
        <v>44652</v>
      </c>
      <c r="J326" s="1">
        <v>44638</v>
      </c>
      <c r="K326" s="1">
        <v>44638</v>
      </c>
      <c r="L326" s="1">
        <v>44918</v>
      </c>
      <c r="M326" t="s">
        <v>172</v>
      </c>
      <c r="N326" t="s">
        <v>37</v>
      </c>
      <c r="O326" t="s">
        <v>622</v>
      </c>
      <c r="P326" t="s">
        <v>1702</v>
      </c>
      <c r="Q326" t="s">
        <v>40</v>
      </c>
      <c r="R326" t="s">
        <v>40</v>
      </c>
      <c r="S326" t="s">
        <v>474</v>
      </c>
      <c r="T326" t="s">
        <v>67</v>
      </c>
      <c r="U326" t="s">
        <v>1754</v>
      </c>
      <c r="V326" t="s">
        <v>35</v>
      </c>
      <c r="W326" t="s">
        <v>35</v>
      </c>
      <c r="X326" t="s">
        <v>1788</v>
      </c>
      <c r="Y326" t="s">
        <v>1789</v>
      </c>
      <c r="Z326" t="s">
        <v>40</v>
      </c>
      <c r="AA326" t="s">
        <v>35</v>
      </c>
      <c r="AB326" t="s">
        <v>109</v>
      </c>
      <c r="AC326" t="s">
        <v>35</v>
      </c>
      <c r="AD326" t="str">
        <f>HYPERLINK("https://esastar-publication.sso.esa.int/ESATenderActions/details/28732", "https://esastar-publication.sso.esa.int/ESATenderActions/details/28732")</f>
        <v>https://esastar-publication.sso.esa.int/ESATenderActions/details/28732</v>
      </c>
    </row>
    <row r="327" spans="1:30" hidden="1" x14ac:dyDescent="0.35">
      <c r="A327" t="s">
        <v>1790</v>
      </c>
      <c r="B327" t="s">
        <v>1791</v>
      </c>
      <c r="C327" t="s">
        <v>50</v>
      </c>
      <c r="D327" t="s">
        <v>1792</v>
      </c>
      <c r="E327" t="s">
        <v>34</v>
      </c>
      <c r="F327" t="s">
        <v>35</v>
      </c>
      <c r="G327" s="1">
        <v>44593</v>
      </c>
      <c r="H327" t="s">
        <v>35</v>
      </c>
      <c r="I327" t="s">
        <v>35</v>
      </c>
      <c r="J327" t="s">
        <v>35</v>
      </c>
      <c r="K327" t="s">
        <v>35</v>
      </c>
      <c r="L327" s="1">
        <v>45474</v>
      </c>
      <c r="M327" t="s">
        <v>75</v>
      </c>
      <c r="N327" t="s">
        <v>37</v>
      </c>
      <c r="O327" t="s">
        <v>64</v>
      </c>
      <c r="P327" t="s">
        <v>140</v>
      </c>
      <c r="Q327" t="s">
        <v>40</v>
      </c>
      <c r="R327" t="s">
        <v>40</v>
      </c>
      <c r="S327" t="s">
        <v>950</v>
      </c>
      <c r="T327" t="s">
        <v>219</v>
      </c>
      <c r="U327" t="s">
        <v>1287</v>
      </c>
      <c r="V327" t="s">
        <v>80</v>
      </c>
      <c r="W327" t="s">
        <v>570</v>
      </c>
      <c r="X327" t="s">
        <v>35</v>
      </c>
      <c r="Y327" t="s">
        <v>1793</v>
      </c>
      <c r="Z327" t="s">
        <v>40</v>
      </c>
      <c r="AA327" t="s">
        <v>35</v>
      </c>
      <c r="AB327" t="s">
        <v>1794</v>
      </c>
      <c r="AC327" t="s">
        <v>1795</v>
      </c>
      <c r="AD327" t="str">
        <f>HYPERLINK("https://esastar-publication.sso.esa.int/ESATenderActions/details/28169", "https://esastar-publication.sso.esa.int/ESATenderActions/details/28169")</f>
        <v>https://esastar-publication.sso.esa.int/ESATenderActions/details/28169</v>
      </c>
    </row>
    <row r="328" spans="1:30" ht="29" hidden="1" x14ac:dyDescent="0.35">
      <c r="A328" t="s">
        <v>1796</v>
      </c>
      <c r="B328" t="s">
        <v>1797</v>
      </c>
      <c r="C328" t="s">
        <v>50</v>
      </c>
      <c r="D328" t="s">
        <v>1798</v>
      </c>
      <c r="E328" t="s">
        <v>34</v>
      </c>
      <c r="F328" t="s">
        <v>35</v>
      </c>
      <c r="G328" s="1">
        <v>44593</v>
      </c>
      <c r="H328" t="s">
        <v>35</v>
      </c>
      <c r="I328" t="s">
        <v>35</v>
      </c>
      <c r="J328" t="s">
        <v>35</v>
      </c>
      <c r="K328" t="s">
        <v>35</v>
      </c>
      <c r="L328" s="1">
        <v>45474</v>
      </c>
      <c r="M328" t="s">
        <v>75</v>
      </c>
      <c r="N328" t="s">
        <v>37</v>
      </c>
      <c r="O328" t="s">
        <v>64</v>
      </c>
      <c r="P328" t="s">
        <v>140</v>
      </c>
      <c r="Q328" t="s">
        <v>40</v>
      </c>
      <c r="R328" t="s">
        <v>40</v>
      </c>
      <c r="S328" t="s">
        <v>950</v>
      </c>
      <c r="T328" t="s">
        <v>141</v>
      </c>
      <c r="U328" t="s">
        <v>1287</v>
      </c>
      <c r="V328" t="s">
        <v>80</v>
      </c>
      <c r="W328" t="s">
        <v>570</v>
      </c>
      <c r="X328" t="s">
        <v>35</v>
      </c>
      <c r="Y328" t="s">
        <v>1793</v>
      </c>
      <c r="Z328" t="s">
        <v>40</v>
      </c>
      <c r="AA328" t="s">
        <v>35</v>
      </c>
      <c r="AB328" t="s">
        <v>1799</v>
      </c>
      <c r="AC328" t="s">
        <v>1800</v>
      </c>
      <c r="AD328" t="str">
        <f>HYPERLINK("https://esastar-publication.sso.esa.int/ESATenderActions/details/28167", "https://esastar-publication.sso.esa.int/ESATenderActions/details/28167")</f>
        <v>https://esastar-publication.sso.esa.int/ESATenderActions/details/28167</v>
      </c>
    </row>
    <row r="329" spans="1:30" ht="29" hidden="1" x14ac:dyDescent="0.35">
      <c r="A329" t="s">
        <v>1801</v>
      </c>
      <c r="B329" t="s">
        <v>1802</v>
      </c>
      <c r="C329" t="s">
        <v>50</v>
      </c>
      <c r="D329" t="s">
        <v>1803</v>
      </c>
      <c r="E329" t="s">
        <v>34</v>
      </c>
      <c r="F329" t="s">
        <v>35</v>
      </c>
      <c r="G329" s="1">
        <v>44582</v>
      </c>
      <c r="H329" t="s">
        <v>35</v>
      </c>
      <c r="I329" t="s">
        <v>35</v>
      </c>
      <c r="J329" t="s">
        <v>35</v>
      </c>
      <c r="K329" t="s">
        <v>35</v>
      </c>
      <c r="L329" s="1">
        <v>44582</v>
      </c>
      <c r="M329" t="s">
        <v>52</v>
      </c>
      <c r="N329" t="s">
        <v>37</v>
      </c>
      <c r="O329" t="s">
        <v>38</v>
      </c>
      <c r="P329" t="s">
        <v>39</v>
      </c>
      <c r="Q329" t="s">
        <v>40</v>
      </c>
      <c r="R329" t="s">
        <v>40</v>
      </c>
      <c r="S329" t="s">
        <v>657</v>
      </c>
      <c r="T329" t="s">
        <v>141</v>
      </c>
      <c r="U329" t="s">
        <v>43</v>
      </c>
      <c r="V329" t="s">
        <v>80</v>
      </c>
      <c r="W329" t="s">
        <v>1804</v>
      </c>
      <c r="X329" t="s">
        <v>35</v>
      </c>
      <c r="Y329" t="s">
        <v>1107</v>
      </c>
      <c r="Z329" t="s">
        <v>40</v>
      </c>
      <c r="AA329" t="s">
        <v>35</v>
      </c>
      <c r="AB329" t="s">
        <v>1805</v>
      </c>
      <c r="AC329" t="s">
        <v>1806</v>
      </c>
      <c r="AD329" t="str">
        <f>HYPERLINK("https://esastar-publication.sso.esa.int/ESATenderActions/details/27620", "https://esastar-publication.sso.esa.int/ESATenderActions/details/27620")</f>
        <v>https://esastar-publication.sso.esa.int/ESATenderActions/details/27620</v>
      </c>
    </row>
    <row r="330" spans="1:30" x14ac:dyDescent="0.35">
      <c r="A330" t="s">
        <v>1807</v>
      </c>
      <c r="B330" t="s">
        <v>1808</v>
      </c>
      <c r="C330" t="s">
        <v>32</v>
      </c>
      <c r="D330" t="s">
        <v>1809</v>
      </c>
      <c r="E330" t="s">
        <v>102</v>
      </c>
      <c r="F330" t="s">
        <v>352</v>
      </c>
      <c r="G330" s="1">
        <v>44530</v>
      </c>
      <c r="H330" s="1">
        <v>44546</v>
      </c>
      <c r="I330" s="1">
        <v>46752</v>
      </c>
      <c r="J330" s="1">
        <v>46738</v>
      </c>
      <c r="K330" s="1">
        <v>46738</v>
      </c>
      <c r="L330" s="1">
        <v>46245</v>
      </c>
      <c r="M330" t="s">
        <v>172</v>
      </c>
      <c r="N330" t="s">
        <v>501</v>
      </c>
      <c r="O330" t="s">
        <v>64</v>
      </c>
      <c r="P330" t="s">
        <v>1272</v>
      </c>
      <c r="Q330" t="s">
        <v>40</v>
      </c>
      <c r="R330" t="s">
        <v>40</v>
      </c>
      <c r="S330" t="s">
        <v>1810</v>
      </c>
      <c r="T330" t="s">
        <v>67</v>
      </c>
      <c r="U330" t="s">
        <v>1754</v>
      </c>
      <c r="V330" t="s">
        <v>35</v>
      </c>
      <c r="W330" t="s">
        <v>35</v>
      </c>
      <c r="X330" t="s">
        <v>1274</v>
      </c>
      <c r="Y330" t="s">
        <v>1811</v>
      </c>
      <c r="Z330" t="s">
        <v>40</v>
      </c>
      <c r="AA330" t="s">
        <v>35</v>
      </c>
      <c r="AB330" t="s">
        <v>109</v>
      </c>
      <c r="AC330" t="s">
        <v>35</v>
      </c>
      <c r="AD330" t="str">
        <f>HYPERLINK("https://esastar-publication.sso.esa.int/ESATenderActions/details/25101", "https://esastar-publication.sso.esa.int/ESATenderActions/details/25101")</f>
        <v>https://esastar-publication.sso.esa.int/ESATenderActions/details/25101</v>
      </c>
    </row>
    <row r="331" spans="1:30" x14ac:dyDescent="0.35">
      <c r="A331" t="s">
        <v>1812</v>
      </c>
      <c r="B331" t="s">
        <v>1813</v>
      </c>
      <c r="C331" t="s">
        <v>32</v>
      </c>
      <c r="D331" t="s">
        <v>1814</v>
      </c>
      <c r="E331" t="s">
        <v>102</v>
      </c>
      <c r="F331" t="s">
        <v>352</v>
      </c>
      <c r="G331" s="1">
        <v>44512</v>
      </c>
      <c r="H331" s="1">
        <v>44623</v>
      </c>
      <c r="I331" s="1">
        <v>45986</v>
      </c>
      <c r="J331" s="1">
        <v>45972</v>
      </c>
      <c r="K331" s="1">
        <v>45972</v>
      </c>
      <c r="L331" s="1">
        <v>45999</v>
      </c>
      <c r="M331" t="s">
        <v>75</v>
      </c>
      <c r="N331" t="s">
        <v>37</v>
      </c>
      <c r="O331" t="s">
        <v>64</v>
      </c>
      <c r="P331" t="s">
        <v>1272</v>
      </c>
      <c r="Q331" t="s">
        <v>40</v>
      </c>
      <c r="R331" t="s">
        <v>40</v>
      </c>
      <c r="S331" t="s">
        <v>474</v>
      </c>
      <c r="T331" t="s">
        <v>67</v>
      </c>
      <c r="U331" t="s">
        <v>1815</v>
      </c>
      <c r="V331" t="s">
        <v>35</v>
      </c>
      <c r="W331" t="s">
        <v>35</v>
      </c>
      <c r="X331" t="s">
        <v>1274</v>
      </c>
      <c r="Y331" t="s">
        <v>1816</v>
      </c>
      <c r="Z331" t="s">
        <v>40</v>
      </c>
      <c r="AA331" t="s">
        <v>35</v>
      </c>
      <c r="AB331" t="s">
        <v>109</v>
      </c>
      <c r="AC331" t="s">
        <v>35</v>
      </c>
      <c r="AD331" t="str">
        <f>HYPERLINK("https://esastar-publication.sso.esa.int/ESATenderActions/details/24185", "https://esastar-publication.sso.esa.int/ESATenderActions/details/24185")</f>
        <v>https://esastar-publication.sso.esa.int/ESATenderActions/details/24185</v>
      </c>
    </row>
    <row r="332" spans="1:30" x14ac:dyDescent="0.35">
      <c r="A332" t="s">
        <v>1817</v>
      </c>
      <c r="B332" t="s">
        <v>1818</v>
      </c>
      <c r="C332" t="s">
        <v>32</v>
      </c>
      <c r="D332" t="s">
        <v>1819</v>
      </c>
      <c r="E332" t="s">
        <v>102</v>
      </c>
      <c r="F332" t="s">
        <v>198</v>
      </c>
      <c r="G332" s="1">
        <v>44503</v>
      </c>
      <c r="H332" s="1">
        <v>44540</v>
      </c>
      <c r="I332" s="1">
        <v>44616</v>
      </c>
      <c r="J332" s="1">
        <v>44615</v>
      </c>
      <c r="K332" s="1">
        <v>44615</v>
      </c>
      <c r="L332" s="1">
        <v>45107</v>
      </c>
      <c r="M332" t="s">
        <v>172</v>
      </c>
      <c r="N332" t="s">
        <v>37</v>
      </c>
      <c r="O332" t="s">
        <v>622</v>
      </c>
      <c r="P332" t="s">
        <v>1272</v>
      </c>
      <c r="Q332" t="s">
        <v>40</v>
      </c>
      <c r="R332" t="s">
        <v>40</v>
      </c>
      <c r="S332" t="s">
        <v>474</v>
      </c>
      <c r="T332" t="s">
        <v>67</v>
      </c>
      <c r="U332" t="s">
        <v>1754</v>
      </c>
      <c r="V332" t="s">
        <v>35</v>
      </c>
      <c r="W332" t="s">
        <v>35</v>
      </c>
      <c r="X332" t="s">
        <v>1820</v>
      </c>
      <c r="Y332" t="s">
        <v>1821</v>
      </c>
      <c r="Z332" t="s">
        <v>40</v>
      </c>
      <c r="AA332" t="s">
        <v>35</v>
      </c>
      <c r="AB332" t="s">
        <v>109</v>
      </c>
      <c r="AC332" t="s">
        <v>1652</v>
      </c>
      <c r="AD332" t="str">
        <f>HYPERLINK("https://esastar-publication.sso.esa.int/ESATenderActions/details/23534", "https://esastar-publication.sso.esa.int/ESATenderActions/details/23534")</f>
        <v>https://esastar-publication.sso.esa.int/ESATenderActions/details/23534</v>
      </c>
    </row>
    <row r="333" spans="1:30" x14ac:dyDescent="0.35">
      <c r="A333" t="s">
        <v>1822</v>
      </c>
      <c r="B333" t="s">
        <v>1823</v>
      </c>
      <c r="C333" t="s">
        <v>32</v>
      </c>
      <c r="D333" t="s">
        <v>1824</v>
      </c>
      <c r="E333" t="s">
        <v>102</v>
      </c>
      <c r="F333" t="s">
        <v>352</v>
      </c>
      <c r="G333" s="1">
        <v>44482</v>
      </c>
      <c r="H333" s="1">
        <v>44483</v>
      </c>
      <c r="I333" s="1">
        <v>44771</v>
      </c>
      <c r="J333" s="1">
        <v>44757</v>
      </c>
      <c r="K333" s="1">
        <v>44757</v>
      </c>
      <c r="L333" s="1">
        <v>44732</v>
      </c>
      <c r="M333" t="s">
        <v>75</v>
      </c>
      <c r="N333" t="s">
        <v>37</v>
      </c>
      <c r="O333" t="s">
        <v>64</v>
      </c>
      <c r="P333" t="s">
        <v>1702</v>
      </c>
      <c r="Q333" t="s">
        <v>40</v>
      </c>
      <c r="R333" t="s">
        <v>40</v>
      </c>
      <c r="S333" t="s">
        <v>474</v>
      </c>
      <c r="T333" t="s">
        <v>67</v>
      </c>
      <c r="U333" t="s">
        <v>1825</v>
      </c>
      <c r="V333" t="s">
        <v>35</v>
      </c>
      <c r="W333" t="s">
        <v>35</v>
      </c>
      <c r="X333" t="s">
        <v>1274</v>
      </c>
      <c r="Y333" t="s">
        <v>1826</v>
      </c>
      <c r="Z333" t="s">
        <v>40</v>
      </c>
      <c r="AA333" t="s">
        <v>35</v>
      </c>
      <c r="AB333" t="s">
        <v>109</v>
      </c>
      <c r="AC333" t="s">
        <v>35</v>
      </c>
      <c r="AD333" t="str">
        <f>HYPERLINK("https://esastar-publication.sso.esa.int/ESATenderActions/details/22441", "https://esastar-publication.sso.esa.int/ESATenderActions/details/22441")</f>
        <v>https://esastar-publication.sso.esa.int/ESATenderActions/details/22441</v>
      </c>
    </row>
    <row r="334" spans="1:30" hidden="1" x14ac:dyDescent="0.35">
      <c r="A334" t="s">
        <v>1827</v>
      </c>
      <c r="B334" t="s">
        <v>1828</v>
      </c>
      <c r="C334" t="s">
        <v>50</v>
      </c>
      <c r="D334" t="s">
        <v>1829</v>
      </c>
      <c r="E334" t="s">
        <v>34</v>
      </c>
      <c r="F334" t="s">
        <v>35</v>
      </c>
      <c r="G334" s="1">
        <v>44473</v>
      </c>
      <c r="H334" t="s">
        <v>35</v>
      </c>
      <c r="I334" t="s">
        <v>35</v>
      </c>
      <c r="J334" t="s">
        <v>35</v>
      </c>
      <c r="K334" t="s">
        <v>35</v>
      </c>
      <c r="L334" s="1">
        <v>44473</v>
      </c>
      <c r="M334" t="s">
        <v>52</v>
      </c>
      <c r="N334" t="s">
        <v>37</v>
      </c>
      <c r="O334" t="s">
        <v>38</v>
      </c>
      <c r="P334" t="s">
        <v>39</v>
      </c>
      <c r="Q334" t="s">
        <v>40</v>
      </c>
      <c r="R334" t="s">
        <v>40</v>
      </c>
      <c r="S334" t="s">
        <v>207</v>
      </c>
      <c r="T334" t="s">
        <v>67</v>
      </c>
      <c r="U334" t="s">
        <v>43</v>
      </c>
      <c r="V334" t="s">
        <v>80</v>
      </c>
      <c r="W334" t="s">
        <v>764</v>
      </c>
      <c r="X334" t="s">
        <v>35</v>
      </c>
      <c r="Y334" t="s">
        <v>1475</v>
      </c>
      <c r="Z334" t="s">
        <v>40</v>
      </c>
      <c r="AA334" t="s">
        <v>35</v>
      </c>
      <c r="AB334" t="s">
        <v>1830</v>
      </c>
      <c r="AC334" t="s">
        <v>1831</v>
      </c>
      <c r="AD334" t="str">
        <f>HYPERLINK("https://esastar-publication.sso.esa.int/ESATenderActions/details/21952", "https://esastar-publication.sso.esa.int/ESATenderActions/details/21952")</f>
        <v>https://esastar-publication.sso.esa.int/ESATenderActions/details/21952</v>
      </c>
    </row>
    <row r="335" spans="1:30" x14ac:dyDescent="0.35">
      <c r="A335" t="s">
        <v>1832</v>
      </c>
      <c r="B335" t="s">
        <v>1833</v>
      </c>
      <c r="C335" t="s">
        <v>32</v>
      </c>
      <c r="D335" t="s">
        <v>1834</v>
      </c>
      <c r="E335" t="s">
        <v>102</v>
      </c>
      <c r="F335" t="s">
        <v>198</v>
      </c>
      <c r="G335" s="1">
        <v>44316</v>
      </c>
      <c r="H335" s="1">
        <v>44319</v>
      </c>
      <c r="I335" s="1">
        <v>44442</v>
      </c>
      <c r="J335" s="1">
        <v>44428</v>
      </c>
      <c r="K335" s="1">
        <v>44428</v>
      </c>
      <c r="L335" s="1">
        <v>44637</v>
      </c>
      <c r="M335" t="s">
        <v>172</v>
      </c>
      <c r="N335" t="s">
        <v>37</v>
      </c>
      <c r="O335" t="s">
        <v>622</v>
      </c>
      <c r="P335" t="s">
        <v>1702</v>
      </c>
      <c r="Q335" t="s">
        <v>40</v>
      </c>
      <c r="R335" t="s">
        <v>40</v>
      </c>
      <c r="S335" t="s">
        <v>474</v>
      </c>
      <c r="T335" t="s">
        <v>67</v>
      </c>
      <c r="U335" t="s">
        <v>1754</v>
      </c>
      <c r="V335" t="s">
        <v>35</v>
      </c>
      <c r="W335" t="s">
        <v>35</v>
      </c>
      <c r="X335" t="s">
        <v>403</v>
      </c>
      <c r="Y335" t="s">
        <v>1821</v>
      </c>
      <c r="Z335" t="s">
        <v>40</v>
      </c>
      <c r="AA335" t="s">
        <v>35</v>
      </c>
      <c r="AB335" t="s">
        <v>109</v>
      </c>
      <c r="AC335" t="s">
        <v>1652</v>
      </c>
      <c r="AD335" t="str">
        <f>HYPERLINK("https://esastar-publication.sso.esa.int/ESATenderActions/details/14490", "https://esastar-publication.sso.esa.int/ESATenderActions/details/14490")</f>
        <v>https://esastar-publication.sso.esa.int/ESATenderActions/details/14490</v>
      </c>
    </row>
    <row r="336" spans="1:30" ht="43.5" x14ac:dyDescent="0.35">
      <c r="A336" t="s">
        <v>1835</v>
      </c>
      <c r="B336" t="s">
        <v>1836</v>
      </c>
      <c r="C336" t="s">
        <v>32</v>
      </c>
      <c r="D336" t="s">
        <v>1837</v>
      </c>
      <c r="E336" t="s">
        <v>102</v>
      </c>
      <c r="F336" t="s">
        <v>352</v>
      </c>
      <c r="G336" s="1">
        <v>44298</v>
      </c>
      <c r="H336" s="1">
        <v>44358</v>
      </c>
      <c r="I336" s="1">
        <v>45280</v>
      </c>
      <c r="J336" s="1">
        <v>45280</v>
      </c>
      <c r="K336" s="1">
        <v>45280</v>
      </c>
      <c r="L336" s="1">
        <v>45273</v>
      </c>
      <c r="M336" t="s">
        <v>172</v>
      </c>
      <c r="N336" t="s">
        <v>37</v>
      </c>
      <c r="O336" t="s">
        <v>199</v>
      </c>
      <c r="P336" t="s">
        <v>39</v>
      </c>
      <c r="Q336" t="s">
        <v>40</v>
      </c>
      <c r="R336" t="s">
        <v>40</v>
      </c>
      <c r="S336" t="s">
        <v>1838</v>
      </c>
      <c r="T336" t="s">
        <v>67</v>
      </c>
      <c r="U336" t="s">
        <v>114</v>
      </c>
      <c r="V336" t="s">
        <v>35</v>
      </c>
      <c r="W336" t="s">
        <v>35</v>
      </c>
      <c r="X336" t="s">
        <v>704</v>
      </c>
      <c r="Y336" t="s">
        <v>1839</v>
      </c>
      <c r="Z336" t="s">
        <v>40</v>
      </c>
      <c r="AA336" t="s">
        <v>35</v>
      </c>
      <c r="AB336" t="s">
        <v>109</v>
      </c>
      <c r="AC336" t="s">
        <v>1840</v>
      </c>
      <c r="AD336" t="str">
        <f>HYPERLINK("https://esastar-publication.sso.esa.int/ESATenderActions/details/13041", "https://esastar-publication.sso.esa.int/ESATenderActions/details/13041")</f>
        <v>https://esastar-publication.sso.esa.int/ESATenderActions/details/13041</v>
      </c>
    </row>
    <row r="337" spans="1:30" hidden="1" x14ac:dyDescent="0.35">
      <c r="A337" t="s">
        <v>1841</v>
      </c>
      <c r="B337" t="s">
        <v>1842</v>
      </c>
      <c r="C337" t="s">
        <v>50</v>
      </c>
      <c r="D337" t="s">
        <v>1843</v>
      </c>
      <c r="E337" t="s">
        <v>34</v>
      </c>
      <c r="F337" t="s">
        <v>35</v>
      </c>
      <c r="G337" s="1">
        <v>44298</v>
      </c>
      <c r="H337" t="s">
        <v>35</v>
      </c>
      <c r="I337" t="s">
        <v>35</v>
      </c>
      <c r="J337" t="s">
        <v>35</v>
      </c>
      <c r="K337" t="s">
        <v>35</v>
      </c>
      <c r="L337" s="1">
        <v>45474</v>
      </c>
      <c r="M337" t="s">
        <v>75</v>
      </c>
      <c r="N337" t="s">
        <v>37</v>
      </c>
      <c r="O337" t="s">
        <v>64</v>
      </c>
      <c r="P337" t="s">
        <v>918</v>
      </c>
      <c r="Q337" t="s">
        <v>40</v>
      </c>
      <c r="R337" t="s">
        <v>40</v>
      </c>
      <c r="S337" t="s">
        <v>387</v>
      </c>
      <c r="T337" t="s">
        <v>67</v>
      </c>
      <c r="U337" t="s">
        <v>1844</v>
      </c>
      <c r="V337" t="s">
        <v>80</v>
      </c>
      <c r="W337" t="s">
        <v>1605</v>
      </c>
      <c r="X337" t="s">
        <v>35</v>
      </c>
      <c r="Y337" t="s">
        <v>1845</v>
      </c>
      <c r="Z337" t="s">
        <v>40</v>
      </c>
      <c r="AA337" t="s">
        <v>35</v>
      </c>
      <c r="AB337" t="s">
        <v>35</v>
      </c>
      <c r="AC337" t="s">
        <v>35</v>
      </c>
      <c r="AD337" t="str">
        <f>HYPERLINK("https://esastar-publication.sso.esa.int/ESATenderActions/details/13040", "https://esastar-publication.sso.esa.int/ESATenderActions/details/13040")</f>
        <v>https://esastar-publication.sso.esa.int/ESATenderActions/details/13040</v>
      </c>
    </row>
    <row r="338" spans="1:30" hidden="1" x14ac:dyDescent="0.35">
      <c r="A338" t="s">
        <v>1846</v>
      </c>
      <c r="B338" t="s">
        <v>1847</v>
      </c>
      <c r="C338" t="s">
        <v>50</v>
      </c>
      <c r="D338" t="s">
        <v>1848</v>
      </c>
      <c r="E338" t="s">
        <v>34</v>
      </c>
      <c r="F338" t="s">
        <v>35</v>
      </c>
      <c r="G338" s="1">
        <v>44280</v>
      </c>
      <c r="H338" t="s">
        <v>35</v>
      </c>
      <c r="I338" t="s">
        <v>35</v>
      </c>
      <c r="J338" t="s">
        <v>35</v>
      </c>
      <c r="K338" t="s">
        <v>35</v>
      </c>
      <c r="L338" s="1">
        <v>45474</v>
      </c>
      <c r="M338" t="s">
        <v>75</v>
      </c>
      <c r="N338" t="s">
        <v>37</v>
      </c>
      <c r="O338" t="s">
        <v>199</v>
      </c>
      <c r="P338" t="s">
        <v>35</v>
      </c>
      <c r="Q338" t="s">
        <v>40</v>
      </c>
      <c r="R338" t="s">
        <v>40</v>
      </c>
      <c r="S338" t="s">
        <v>1849</v>
      </c>
      <c r="T338" t="s">
        <v>67</v>
      </c>
      <c r="U338" t="s">
        <v>735</v>
      </c>
      <c r="V338" t="s">
        <v>80</v>
      </c>
      <c r="W338" t="s">
        <v>1850</v>
      </c>
      <c r="X338" t="s">
        <v>35</v>
      </c>
      <c r="Y338" t="s">
        <v>1851</v>
      </c>
      <c r="Z338" t="s">
        <v>40</v>
      </c>
      <c r="AA338" t="s">
        <v>35</v>
      </c>
      <c r="AB338" t="s">
        <v>109</v>
      </c>
      <c r="AC338" t="s">
        <v>35</v>
      </c>
      <c r="AD338" t="str">
        <f>HYPERLINK("https://esastar-publication.sso.esa.int/ESATenderActions/details/8506", "https://esastar-publication.sso.esa.int/ESATenderActions/details/8506")</f>
        <v>https://esastar-publication.sso.esa.int/ESATenderActions/details/8506</v>
      </c>
    </row>
    <row r="339" spans="1:30" x14ac:dyDescent="0.35">
      <c r="A339" t="s">
        <v>1852</v>
      </c>
      <c r="B339" t="s">
        <v>1853</v>
      </c>
      <c r="C339" t="s">
        <v>32</v>
      </c>
      <c r="D339" t="s">
        <v>1854</v>
      </c>
      <c r="E339" t="s">
        <v>102</v>
      </c>
      <c r="F339" t="s">
        <v>198</v>
      </c>
      <c r="G339" s="1">
        <v>44273</v>
      </c>
      <c r="H339" s="1">
        <v>44273</v>
      </c>
      <c r="I339" s="1">
        <v>44363</v>
      </c>
      <c r="J339" s="1">
        <v>44349</v>
      </c>
      <c r="K339" s="1">
        <v>44349</v>
      </c>
      <c r="L339" s="1">
        <v>44887</v>
      </c>
      <c r="M339" t="s">
        <v>172</v>
      </c>
      <c r="N339" t="s">
        <v>37</v>
      </c>
      <c r="O339" t="s">
        <v>622</v>
      </c>
      <c r="P339" t="s">
        <v>1702</v>
      </c>
      <c r="Q339" t="s">
        <v>40</v>
      </c>
      <c r="R339" t="s">
        <v>40</v>
      </c>
      <c r="S339" t="s">
        <v>474</v>
      </c>
      <c r="T339" t="s">
        <v>67</v>
      </c>
      <c r="U339" t="s">
        <v>1754</v>
      </c>
      <c r="V339" t="s">
        <v>35</v>
      </c>
      <c r="W339" t="s">
        <v>35</v>
      </c>
      <c r="X339" t="s">
        <v>1855</v>
      </c>
      <c r="Y339" t="s">
        <v>1821</v>
      </c>
      <c r="Z339" t="s">
        <v>40</v>
      </c>
      <c r="AA339" t="s">
        <v>35</v>
      </c>
      <c r="AB339" t="s">
        <v>109</v>
      </c>
      <c r="AC339" t="s">
        <v>35</v>
      </c>
      <c r="AD339" t="str">
        <f>HYPERLINK("https://esastar-publication.sso.esa.int/ESATenderActions/details/7217", "https://esastar-publication.sso.esa.int/ESATenderActions/details/7217")</f>
        <v>https://esastar-publication.sso.esa.int/ESATenderActions/details/7217</v>
      </c>
    </row>
    <row r="340" spans="1:30" x14ac:dyDescent="0.35">
      <c r="A340" t="s">
        <v>1856</v>
      </c>
      <c r="B340" t="s">
        <v>1857</v>
      </c>
      <c r="C340" t="s">
        <v>32</v>
      </c>
      <c r="D340" t="s">
        <v>1858</v>
      </c>
      <c r="E340" t="s">
        <v>34</v>
      </c>
      <c r="F340" t="s">
        <v>35</v>
      </c>
      <c r="G340" s="1">
        <v>44252</v>
      </c>
      <c r="H340" s="1">
        <v>43005</v>
      </c>
      <c r="I340" s="1">
        <v>44196</v>
      </c>
      <c r="J340" s="1">
        <v>44182</v>
      </c>
      <c r="K340" s="1">
        <v>44182</v>
      </c>
      <c r="L340" s="1">
        <v>44276</v>
      </c>
      <c r="M340" t="s">
        <v>1859</v>
      </c>
      <c r="N340" t="s">
        <v>37</v>
      </c>
      <c r="O340" t="s">
        <v>199</v>
      </c>
      <c r="P340" t="s">
        <v>35</v>
      </c>
      <c r="Q340" t="s">
        <v>40</v>
      </c>
      <c r="R340" t="s">
        <v>40</v>
      </c>
      <c r="S340" t="s">
        <v>1860</v>
      </c>
      <c r="T340" t="s">
        <v>67</v>
      </c>
      <c r="U340" t="s">
        <v>1861</v>
      </c>
      <c r="V340" t="s">
        <v>35</v>
      </c>
      <c r="W340" t="s">
        <v>35</v>
      </c>
      <c r="X340" t="s">
        <v>1862</v>
      </c>
      <c r="Y340" t="s">
        <v>1863</v>
      </c>
      <c r="Z340" t="s">
        <v>40</v>
      </c>
      <c r="AA340" t="s">
        <v>35</v>
      </c>
      <c r="AB340" t="s">
        <v>109</v>
      </c>
      <c r="AC340" t="s">
        <v>1864</v>
      </c>
      <c r="AD340" t="str">
        <f>HYPERLINK("https://esastar-publication.sso.esa.int/ESATenderActions/details/6685", "https://esastar-publication.sso.esa.int/ESATenderActions/details/6685")</f>
        <v>https://esastar-publication.sso.esa.int/ESATenderActions/details/6685</v>
      </c>
    </row>
    <row r="341" spans="1:30" x14ac:dyDescent="0.35">
      <c r="A341" t="s">
        <v>1865</v>
      </c>
      <c r="B341" t="s">
        <v>1866</v>
      </c>
      <c r="C341" t="s">
        <v>32</v>
      </c>
      <c r="D341" t="s">
        <v>1867</v>
      </c>
      <c r="E341" t="s">
        <v>102</v>
      </c>
      <c r="F341" t="s">
        <v>352</v>
      </c>
      <c r="G341" s="1">
        <v>44252</v>
      </c>
      <c r="H341" s="1">
        <v>44258</v>
      </c>
      <c r="I341" s="1">
        <v>45471</v>
      </c>
      <c r="J341" s="1">
        <v>45457</v>
      </c>
      <c r="K341" s="1">
        <v>45457</v>
      </c>
      <c r="L341" s="1">
        <v>45714</v>
      </c>
      <c r="M341" t="s">
        <v>172</v>
      </c>
      <c r="N341" t="s">
        <v>37</v>
      </c>
      <c r="O341" t="s">
        <v>38</v>
      </c>
      <c r="P341" t="s">
        <v>1272</v>
      </c>
      <c r="Q341" t="s">
        <v>40</v>
      </c>
      <c r="R341" t="s">
        <v>40</v>
      </c>
      <c r="S341" t="s">
        <v>1810</v>
      </c>
      <c r="T341" t="s">
        <v>67</v>
      </c>
      <c r="U341" t="s">
        <v>1754</v>
      </c>
      <c r="V341" t="s">
        <v>35</v>
      </c>
      <c r="W341" t="s">
        <v>35</v>
      </c>
      <c r="X341" t="s">
        <v>1274</v>
      </c>
      <c r="Y341" t="s">
        <v>1475</v>
      </c>
      <c r="Z341" t="s">
        <v>40</v>
      </c>
      <c r="AA341" t="s">
        <v>35</v>
      </c>
      <c r="AB341" t="s">
        <v>109</v>
      </c>
      <c r="AC341" t="s">
        <v>35</v>
      </c>
      <c r="AD341" t="str">
        <f>HYPERLINK("https://esastar-publication.sso.esa.int/ESATenderActions/details/7196", "https://esastar-publication.sso.esa.int/ESATenderActions/details/7196")</f>
        <v>https://esastar-publication.sso.esa.int/ESATenderActions/details/7196</v>
      </c>
    </row>
    <row r="342" spans="1:30" x14ac:dyDescent="0.35">
      <c r="A342" t="s">
        <v>1868</v>
      </c>
      <c r="B342" t="s">
        <v>1869</v>
      </c>
      <c r="C342" t="s">
        <v>32</v>
      </c>
      <c r="D342" t="s">
        <v>1870</v>
      </c>
      <c r="E342" t="s">
        <v>102</v>
      </c>
      <c r="F342" t="s">
        <v>198</v>
      </c>
      <c r="G342" s="1">
        <v>44223</v>
      </c>
      <c r="H342" s="1">
        <v>44347</v>
      </c>
      <c r="I342" s="1">
        <v>45443</v>
      </c>
      <c r="J342" s="1">
        <v>45429</v>
      </c>
      <c r="K342" s="1">
        <v>45429</v>
      </c>
      <c r="L342" s="1">
        <v>45054</v>
      </c>
      <c r="M342" t="s">
        <v>319</v>
      </c>
      <c r="N342" t="s">
        <v>37</v>
      </c>
      <c r="O342" t="s">
        <v>199</v>
      </c>
      <c r="P342" t="s">
        <v>1702</v>
      </c>
      <c r="Q342" t="s">
        <v>40</v>
      </c>
      <c r="R342" t="s">
        <v>40</v>
      </c>
      <c r="S342" t="s">
        <v>474</v>
      </c>
      <c r="T342" t="s">
        <v>67</v>
      </c>
      <c r="U342" t="s">
        <v>1871</v>
      </c>
      <c r="V342" t="s">
        <v>35</v>
      </c>
      <c r="W342" t="s">
        <v>35</v>
      </c>
      <c r="X342" t="s">
        <v>1274</v>
      </c>
      <c r="Y342" t="s">
        <v>832</v>
      </c>
      <c r="Z342" t="s">
        <v>40</v>
      </c>
      <c r="AA342" t="s">
        <v>35</v>
      </c>
      <c r="AB342" t="s">
        <v>109</v>
      </c>
      <c r="AC342" t="s">
        <v>1652</v>
      </c>
      <c r="AD342" t="str">
        <f>HYPERLINK("https://esastar-publication.sso.esa.int/ESATenderActions/details/6594", "https://esastar-publication.sso.esa.int/ESATenderActions/details/6594")</f>
        <v>https://esastar-publication.sso.esa.int/ESATenderActions/details/6594</v>
      </c>
    </row>
    <row r="343" spans="1:30" hidden="1" x14ac:dyDescent="0.35">
      <c r="A343" t="s">
        <v>1872</v>
      </c>
      <c r="B343" t="s">
        <v>1873</v>
      </c>
      <c r="C343" t="s">
        <v>50</v>
      </c>
      <c r="D343" t="s">
        <v>1874</v>
      </c>
      <c r="E343" t="s">
        <v>34</v>
      </c>
      <c r="F343" t="s">
        <v>35</v>
      </c>
      <c r="G343" s="1">
        <v>44223</v>
      </c>
      <c r="H343" t="s">
        <v>35</v>
      </c>
      <c r="I343" t="s">
        <v>35</v>
      </c>
      <c r="J343" t="s">
        <v>35</v>
      </c>
      <c r="K343" t="s">
        <v>35</v>
      </c>
      <c r="L343" s="1">
        <v>44276</v>
      </c>
      <c r="M343" t="s">
        <v>1859</v>
      </c>
      <c r="N343" t="s">
        <v>37</v>
      </c>
      <c r="O343" t="s">
        <v>64</v>
      </c>
      <c r="P343" t="s">
        <v>1702</v>
      </c>
      <c r="Q343" t="s">
        <v>40</v>
      </c>
      <c r="R343" t="s">
        <v>40</v>
      </c>
      <c r="S343" t="s">
        <v>1875</v>
      </c>
      <c r="T343" t="s">
        <v>141</v>
      </c>
      <c r="U343" t="s">
        <v>1876</v>
      </c>
      <c r="V343" t="s">
        <v>80</v>
      </c>
      <c r="W343" t="s">
        <v>1877</v>
      </c>
      <c r="X343" t="s">
        <v>35</v>
      </c>
      <c r="Y343" t="s">
        <v>82</v>
      </c>
      <c r="Z343" t="s">
        <v>40</v>
      </c>
      <c r="AA343" t="s">
        <v>35</v>
      </c>
      <c r="AB343" t="s">
        <v>1620</v>
      </c>
      <c r="AC343" t="s">
        <v>447</v>
      </c>
      <c r="AD343" t="str">
        <f>HYPERLINK("https://esastar-publication.sso.esa.int/ESATenderActions/details/6640", "https://esastar-publication.sso.esa.int/ESATenderActions/details/6640")</f>
        <v>https://esastar-publication.sso.esa.int/ESATenderActions/details/6640</v>
      </c>
    </row>
    <row r="344" spans="1:30" x14ac:dyDescent="0.35">
      <c r="A344" t="s">
        <v>1878</v>
      </c>
      <c r="B344" t="s">
        <v>1879</v>
      </c>
      <c r="C344" t="s">
        <v>32</v>
      </c>
      <c r="D344" t="s">
        <v>1880</v>
      </c>
      <c r="E344" t="s">
        <v>102</v>
      </c>
      <c r="F344" t="s">
        <v>103</v>
      </c>
      <c r="G344" s="1">
        <v>44223</v>
      </c>
      <c r="H344" s="1">
        <v>43117</v>
      </c>
      <c r="I344" s="1">
        <v>43826</v>
      </c>
      <c r="J344" s="1">
        <v>43812</v>
      </c>
      <c r="K344" s="1">
        <v>43812</v>
      </c>
      <c r="L344" s="1">
        <v>44277</v>
      </c>
      <c r="M344" t="s">
        <v>1859</v>
      </c>
      <c r="N344" t="s">
        <v>37</v>
      </c>
      <c r="O344" t="s">
        <v>38</v>
      </c>
      <c r="P344" t="s">
        <v>35</v>
      </c>
      <c r="Q344" t="s">
        <v>40</v>
      </c>
      <c r="R344" t="s">
        <v>40</v>
      </c>
      <c r="S344" t="s">
        <v>387</v>
      </c>
      <c r="T344" t="s">
        <v>67</v>
      </c>
      <c r="U344" t="s">
        <v>1881</v>
      </c>
      <c r="V344" t="s">
        <v>35</v>
      </c>
      <c r="W344" t="s">
        <v>35</v>
      </c>
      <c r="X344" t="s">
        <v>1882</v>
      </c>
      <c r="Y344" t="s">
        <v>1883</v>
      </c>
      <c r="Z344" t="s">
        <v>40</v>
      </c>
      <c r="AA344" t="s">
        <v>35</v>
      </c>
      <c r="AB344" t="s">
        <v>109</v>
      </c>
      <c r="AC344" t="s">
        <v>1864</v>
      </c>
      <c r="AD344" t="str">
        <f>HYPERLINK("https://esastar-publication.sso.esa.int/ESATenderActions/details/6686", "https://esastar-publication.sso.esa.int/ESATenderActions/details/6686")</f>
        <v>https://esastar-publication.sso.esa.int/ESATenderActions/details/6686</v>
      </c>
    </row>
    <row r="345" spans="1:30" x14ac:dyDescent="0.35">
      <c r="A345" t="s">
        <v>1884</v>
      </c>
      <c r="B345" t="s">
        <v>1885</v>
      </c>
      <c r="C345" t="s">
        <v>32</v>
      </c>
      <c r="D345" t="s">
        <v>1886</v>
      </c>
      <c r="E345" t="s">
        <v>34</v>
      </c>
      <c r="F345" t="s">
        <v>35</v>
      </c>
      <c r="G345" s="1">
        <v>44223</v>
      </c>
      <c r="H345" s="1">
        <v>43391</v>
      </c>
      <c r="I345" s="1">
        <v>43524</v>
      </c>
      <c r="J345" s="1">
        <v>43510</v>
      </c>
      <c r="K345" s="1">
        <v>43510</v>
      </c>
      <c r="L345" s="1">
        <v>44369</v>
      </c>
      <c r="M345" t="s">
        <v>1887</v>
      </c>
      <c r="N345" t="s">
        <v>501</v>
      </c>
      <c r="O345" t="s">
        <v>64</v>
      </c>
      <c r="P345" t="s">
        <v>1702</v>
      </c>
      <c r="Q345" t="s">
        <v>40</v>
      </c>
      <c r="R345" t="s">
        <v>40</v>
      </c>
      <c r="S345" t="s">
        <v>133</v>
      </c>
      <c r="T345" t="s">
        <v>67</v>
      </c>
      <c r="U345" t="s">
        <v>1888</v>
      </c>
      <c r="V345" t="s">
        <v>35</v>
      </c>
      <c r="W345" t="s">
        <v>35</v>
      </c>
      <c r="X345" t="s">
        <v>305</v>
      </c>
      <c r="Y345" t="s">
        <v>1889</v>
      </c>
      <c r="Z345" t="s">
        <v>40</v>
      </c>
      <c r="AA345" t="s">
        <v>35</v>
      </c>
      <c r="AB345" t="s">
        <v>234</v>
      </c>
      <c r="AC345" t="s">
        <v>447</v>
      </c>
      <c r="AD345" t="str">
        <f>HYPERLINK("https://esastar-publication.sso.esa.int/ESATenderActions/details/6687", "https://esastar-publication.sso.esa.int/ESATenderActions/details/6687")</f>
        <v>https://esastar-publication.sso.esa.int/ESATenderActions/details/6687</v>
      </c>
    </row>
    <row r="346" spans="1:30" x14ac:dyDescent="0.35">
      <c r="A346" t="s">
        <v>1890</v>
      </c>
      <c r="B346" t="s">
        <v>1891</v>
      </c>
      <c r="C346" t="s">
        <v>32</v>
      </c>
      <c r="D346" t="s">
        <v>1892</v>
      </c>
      <c r="E346" t="s">
        <v>34</v>
      </c>
      <c r="F346" t="s">
        <v>35</v>
      </c>
      <c r="G346" s="1">
        <v>44223</v>
      </c>
      <c r="H346" s="1">
        <v>43228</v>
      </c>
      <c r="I346" s="1">
        <v>43339</v>
      </c>
      <c r="J346" s="1">
        <v>43325</v>
      </c>
      <c r="K346" s="1">
        <v>43325</v>
      </c>
      <c r="L346" s="1">
        <v>44276</v>
      </c>
      <c r="M346" t="s">
        <v>1859</v>
      </c>
      <c r="N346" t="s">
        <v>37</v>
      </c>
      <c r="O346" t="s">
        <v>38</v>
      </c>
      <c r="P346" t="s">
        <v>35</v>
      </c>
      <c r="Q346" t="s">
        <v>40</v>
      </c>
      <c r="R346" t="s">
        <v>40</v>
      </c>
      <c r="S346" t="s">
        <v>387</v>
      </c>
      <c r="T346" t="s">
        <v>67</v>
      </c>
      <c r="U346" t="s">
        <v>1881</v>
      </c>
      <c r="V346" t="s">
        <v>35</v>
      </c>
      <c r="W346" t="s">
        <v>35</v>
      </c>
      <c r="X346" t="s">
        <v>388</v>
      </c>
      <c r="Y346" t="s">
        <v>1883</v>
      </c>
      <c r="Z346" t="s">
        <v>40</v>
      </c>
      <c r="AA346" t="s">
        <v>35</v>
      </c>
      <c r="AB346" t="s">
        <v>127</v>
      </c>
      <c r="AC346" t="s">
        <v>1893</v>
      </c>
      <c r="AD346" t="str">
        <f>HYPERLINK("https://esastar-publication.sso.esa.int/ESATenderActions/details/6690", "https://esastar-publication.sso.esa.int/ESATenderActions/details/6690")</f>
        <v>https://esastar-publication.sso.esa.int/ESATenderActions/details/6690</v>
      </c>
    </row>
    <row r="347" spans="1:30" ht="29" x14ac:dyDescent="0.35">
      <c r="A347" t="s">
        <v>1894</v>
      </c>
      <c r="B347" t="s">
        <v>1895</v>
      </c>
      <c r="C347" t="s">
        <v>32</v>
      </c>
      <c r="D347" t="s">
        <v>1896</v>
      </c>
      <c r="E347" t="s">
        <v>34</v>
      </c>
      <c r="F347" t="s">
        <v>35</v>
      </c>
      <c r="G347" s="1">
        <v>44223</v>
      </c>
      <c r="H347" s="1">
        <v>43444</v>
      </c>
      <c r="I347" s="1">
        <v>43584</v>
      </c>
      <c r="J347" s="1">
        <v>43570</v>
      </c>
      <c r="K347" s="1">
        <v>43570</v>
      </c>
      <c r="L347" s="1">
        <v>44276</v>
      </c>
      <c r="M347" t="s">
        <v>1859</v>
      </c>
      <c r="N347" t="s">
        <v>37</v>
      </c>
      <c r="O347" t="s">
        <v>163</v>
      </c>
      <c r="P347" t="s">
        <v>1702</v>
      </c>
      <c r="Q347" t="s">
        <v>40</v>
      </c>
      <c r="R347" t="s">
        <v>40</v>
      </c>
      <c r="S347" t="s">
        <v>123</v>
      </c>
      <c r="T347" t="s">
        <v>67</v>
      </c>
      <c r="U347" t="s">
        <v>1861</v>
      </c>
      <c r="V347" t="s">
        <v>35</v>
      </c>
      <c r="W347" t="s">
        <v>35</v>
      </c>
      <c r="X347" t="s">
        <v>1897</v>
      </c>
      <c r="Y347" t="s">
        <v>1898</v>
      </c>
      <c r="Z347" t="s">
        <v>40</v>
      </c>
      <c r="AA347" t="s">
        <v>35</v>
      </c>
      <c r="AB347" t="s">
        <v>1899</v>
      </c>
      <c r="AC347" t="s">
        <v>1900</v>
      </c>
      <c r="AD347" t="str">
        <f>HYPERLINK("https://esastar-publication.sso.esa.int/ESATenderActions/details/6695", "https://esastar-publication.sso.esa.int/ESATenderActions/details/6695")</f>
        <v>https://esastar-publication.sso.esa.int/ESATenderActions/details/6695</v>
      </c>
    </row>
    <row r="348" spans="1:30" x14ac:dyDescent="0.35">
      <c r="A348" t="s">
        <v>1901</v>
      </c>
      <c r="B348" t="s">
        <v>1902</v>
      </c>
      <c r="C348" t="s">
        <v>32</v>
      </c>
      <c r="D348" t="s">
        <v>1903</v>
      </c>
      <c r="E348" t="s">
        <v>34</v>
      </c>
      <c r="F348" t="s">
        <v>35</v>
      </c>
      <c r="G348" s="1">
        <v>44223</v>
      </c>
      <c r="H348" s="1">
        <v>43432</v>
      </c>
      <c r="I348" s="1">
        <v>43523</v>
      </c>
      <c r="J348" s="1">
        <v>43509</v>
      </c>
      <c r="K348" s="1">
        <v>43509</v>
      </c>
      <c r="L348" s="1">
        <v>44276</v>
      </c>
      <c r="M348" t="s">
        <v>1859</v>
      </c>
      <c r="N348" t="s">
        <v>501</v>
      </c>
      <c r="O348" t="s">
        <v>64</v>
      </c>
      <c r="P348" t="s">
        <v>1702</v>
      </c>
      <c r="Q348" t="s">
        <v>40</v>
      </c>
      <c r="R348" t="s">
        <v>40</v>
      </c>
      <c r="S348" t="s">
        <v>133</v>
      </c>
      <c r="T348" t="s">
        <v>141</v>
      </c>
      <c r="U348" t="s">
        <v>1888</v>
      </c>
      <c r="V348" t="s">
        <v>35</v>
      </c>
      <c r="W348" t="s">
        <v>35</v>
      </c>
      <c r="X348" t="s">
        <v>305</v>
      </c>
      <c r="Y348" t="s">
        <v>1889</v>
      </c>
      <c r="Z348" t="s">
        <v>40</v>
      </c>
      <c r="AA348" t="s">
        <v>35</v>
      </c>
      <c r="AB348" t="s">
        <v>826</v>
      </c>
      <c r="AC348" t="s">
        <v>588</v>
      </c>
      <c r="AD348" t="str">
        <f>HYPERLINK("https://esastar-publication.sso.esa.int/ESATenderActions/details/6696", "https://esastar-publication.sso.esa.int/ESATenderActions/details/6696")</f>
        <v>https://esastar-publication.sso.esa.int/ESATenderActions/details/6696</v>
      </c>
    </row>
    <row r="349" spans="1:30" x14ac:dyDescent="0.35">
      <c r="A349" t="s">
        <v>1904</v>
      </c>
      <c r="B349" t="s">
        <v>1905</v>
      </c>
      <c r="C349" t="s">
        <v>32</v>
      </c>
      <c r="D349" t="s">
        <v>1906</v>
      </c>
      <c r="E349" t="s">
        <v>34</v>
      </c>
      <c r="F349" t="s">
        <v>35</v>
      </c>
      <c r="G349" s="1">
        <v>44223</v>
      </c>
      <c r="H349" s="1">
        <v>43557</v>
      </c>
      <c r="I349" s="1">
        <v>43713</v>
      </c>
      <c r="J349" s="1">
        <v>43699</v>
      </c>
      <c r="K349" s="1">
        <v>43699</v>
      </c>
      <c r="L349" s="1">
        <v>44276</v>
      </c>
      <c r="M349" t="s">
        <v>1859</v>
      </c>
      <c r="N349" t="s">
        <v>501</v>
      </c>
      <c r="O349" t="s">
        <v>64</v>
      </c>
      <c r="P349" t="s">
        <v>1702</v>
      </c>
      <c r="Q349" t="s">
        <v>40</v>
      </c>
      <c r="R349" t="s">
        <v>40</v>
      </c>
      <c r="S349" t="s">
        <v>123</v>
      </c>
      <c r="T349" t="s">
        <v>141</v>
      </c>
      <c r="U349" t="s">
        <v>1888</v>
      </c>
      <c r="V349" t="s">
        <v>35</v>
      </c>
      <c r="W349" t="s">
        <v>35</v>
      </c>
      <c r="X349" t="s">
        <v>1897</v>
      </c>
      <c r="Y349" t="s">
        <v>1907</v>
      </c>
      <c r="Z349" t="s">
        <v>40</v>
      </c>
      <c r="AA349" t="s">
        <v>35</v>
      </c>
      <c r="AB349" t="s">
        <v>322</v>
      </c>
      <c r="AC349" t="s">
        <v>405</v>
      </c>
      <c r="AD349" t="str">
        <f>HYPERLINK("https://esastar-publication.sso.esa.int/ESATenderActions/details/6701", "https://esastar-publication.sso.esa.int/ESATenderActions/details/6701")</f>
        <v>https://esastar-publication.sso.esa.int/ESATenderActions/details/6701</v>
      </c>
    </row>
    <row r="350" spans="1:30" x14ac:dyDescent="0.35">
      <c r="A350" t="s">
        <v>1908</v>
      </c>
      <c r="B350" t="s">
        <v>1909</v>
      </c>
      <c r="C350" t="s">
        <v>32</v>
      </c>
      <c r="D350" t="s">
        <v>1910</v>
      </c>
      <c r="E350" t="s">
        <v>34</v>
      </c>
      <c r="F350" t="s">
        <v>35</v>
      </c>
      <c r="G350" s="1">
        <v>44223</v>
      </c>
      <c r="H350" s="1">
        <v>44186</v>
      </c>
      <c r="I350" s="1">
        <v>44926</v>
      </c>
      <c r="J350" s="1">
        <v>44912</v>
      </c>
      <c r="K350" s="1">
        <v>44912</v>
      </c>
      <c r="L350" s="1">
        <v>44276</v>
      </c>
      <c r="M350" t="s">
        <v>1859</v>
      </c>
      <c r="N350" t="s">
        <v>37</v>
      </c>
      <c r="O350" t="s">
        <v>199</v>
      </c>
      <c r="P350" t="s">
        <v>35</v>
      </c>
      <c r="Q350" t="s">
        <v>40</v>
      </c>
      <c r="R350" t="s">
        <v>40</v>
      </c>
      <c r="S350" t="s">
        <v>734</v>
      </c>
      <c r="T350" t="s">
        <v>67</v>
      </c>
      <c r="U350" t="s">
        <v>1876</v>
      </c>
      <c r="V350" t="s">
        <v>35</v>
      </c>
      <c r="W350" t="s">
        <v>35</v>
      </c>
      <c r="X350" t="s">
        <v>1897</v>
      </c>
      <c r="Y350" t="s">
        <v>82</v>
      </c>
      <c r="Z350" t="s">
        <v>40</v>
      </c>
      <c r="AA350" t="s">
        <v>35</v>
      </c>
      <c r="AB350" t="s">
        <v>109</v>
      </c>
      <c r="AC350" t="s">
        <v>1864</v>
      </c>
      <c r="AD350" t="str">
        <f>HYPERLINK("https://esastar-publication.sso.esa.int/ESATenderActions/details/7136", "https://esastar-publication.sso.esa.int/ESATenderActions/details/7136")</f>
        <v>https://esastar-publication.sso.esa.int/ESATenderActions/details/7136</v>
      </c>
    </row>
    <row r="351" spans="1:30" x14ac:dyDescent="0.35">
      <c r="A351" t="s">
        <v>1911</v>
      </c>
      <c r="B351" t="s">
        <v>1912</v>
      </c>
      <c r="C351" t="s">
        <v>32</v>
      </c>
      <c r="D351" t="s">
        <v>1913</v>
      </c>
      <c r="E351" t="s">
        <v>34</v>
      </c>
      <c r="F351" t="s">
        <v>35</v>
      </c>
      <c r="G351" s="1">
        <v>44223</v>
      </c>
      <c r="H351" s="1">
        <v>42996</v>
      </c>
      <c r="I351" s="1">
        <v>43052</v>
      </c>
      <c r="J351" s="1">
        <v>43024</v>
      </c>
      <c r="K351" s="1">
        <v>43024</v>
      </c>
      <c r="L351" s="1">
        <v>44281</v>
      </c>
      <c r="M351" t="s">
        <v>1859</v>
      </c>
      <c r="N351" t="s">
        <v>37</v>
      </c>
      <c r="O351" t="s">
        <v>38</v>
      </c>
      <c r="P351" t="s">
        <v>35</v>
      </c>
      <c r="Q351" t="s">
        <v>40</v>
      </c>
      <c r="R351" t="s">
        <v>40</v>
      </c>
      <c r="S351" t="s">
        <v>1914</v>
      </c>
      <c r="T351" t="s">
        <v>67</v>
      </c>
      <c r="U351" t="s">
        <v>1915</v>
      </c>
      <c r="V351" t="s">
        <v>35</v>
      </c>
      <c r="W351" t="s">
        <v>35</v>
      </c>
      <c r="X351" t="s">
        <v>1916</v>
      </c>
      <c r="Y351" t="s">
        <v>1917</v>
      </c>
      <c r="Z351" t="s">
        <v>40</v>
      </c>
      <c r="AA351" t="s">
        <v>35</v>
      </c>
      <c r="AB351" t="s">
        <v>158</v>
      </c>
      <c r="AC351" t="s">
        <v>1918</v>
      </c>
      <c r="AD351" t="str">
        <f>HYPERLINK("https://esastar-publication.sso.esa.int/ESATenderActions/details/8360", "https://esastar-publication.sso.esa.int/ESATenderActions/details/8360")</f>
        <v>https://esastar-publication.sso.esa.int/ESATenderActions/details/8360</v>
      </c>
    </row>
    <row r="352" spans="1:30" hidden="1" x14ac:dyDescent="0.35">
      <c r="A352" t="s">
        <v>1919</v>
      </c>
      <c r="B352" t="s">
        <v>1920</v>
      </c>
      <c r="C352" t="s">
        <v>50</v>
      </c>
      <c r="D352" t="s">
        <v>1921</v>
      </c>
      <c r="E352" t="s">
        <v>34</v>
      </c>
      <c r="F352" t="s">
        <v>35</v>
      </c>
      <c r="G352" s="1">
        <v>44148</v>
      </c>
      <c r="H352" t="s">
        <v>35</v>
      </c>
      <c r="I352" t="s">
        <v>35</v>
      </c>
      <c r="J352" t="s">
        <v>35</v>
      </c>
      <c r="K352" t="s">
        <v>35</v>
      </c>
      <c r="L352" s="1">
        <v>44276</v>
      </c>
      <c r="M352" t="s">
        <v>1859</v>
      </c>
      <c r="N352" t="s">
        <v>37</v>
      </c>
      <c r="O352" t="s">
        <v>64</v>
      </c>
      <c r="P352" t="s">
        <v>918</v>
      </c>
      <c r="Q352" t="s">
        <v>40</v>
      </c>
      <c r="R352" t="s">
        <v>40</v>
      </c>
      <c r="S352" t="s">
        <v>1922</v>
      </c>
      <c r="T352" t="s">
        <v>67</v>
      </c>
      <c r="U352" t="s">
        <v>1923</v>
      </c>
      <c r="V352" t="s">
        <v>80</v>
      </c>
      <c r="W352" t="s">
        <v>1924</v>
      </c>
      <c r="X352" t="s">
        <v>35</v>
      </c>
      <c r="Y352" t="s">
        <v>1925</v>
      </c>
      <c r="Z352" t="s">
        <v>40</v>
      </c>
      <c r="AA352" t="s">
        <v>35</v>
      </c>
      <c r="AB352" t="s">
        <v>1194</v>
      </c>
      <c r="AC352" t="s">
        <v>1926</v>
      </c>
      <c r="AD352" t="str">
        <f>HYPERLINK("https://esastar-publication.sso.esa.int/ESATenderActions/details/6524", "https://esastar-publication.sso.esa.int/ESATenderActions/details/6524")</f>
        <v>https://esastar-publication.sso.esa.int/ESATenderActions/details/6524</v>
      </c>
    </row>
    <row r="353" spans="1:30" x14ac:dyDescent="0.35">
      <c r="A353" t="s">
        <v>1927</v>
      </c>
      <c r="B353" t="s">
        <v>1928</v>
      </c>
      <c r="C353" t="s">
        <v>32</v>
      </c>
      <c r="D353" t="s">
        <v>1929</v>
      </c>
      <c r="E353" t="s">
        <v>102</v>
      </c>
      <c r="F353" t="s">
        <v>352</v>
      </c>
      <c r="G353" s="1">
        <v>44148</v>
      </c>
      <c r="H353" s="1">
        <v>44272</v>
      </c>
      <c r="I353" s="1">
        <v>44545</v>
      </c>
      <c r="J353" s="1">
        <v>44531</v>
      </c>
      <c r="K353" s="1">
        <v>44531</v>
      </c>
      <c r="L353" s="1">
        <v>44441</v>
      </c>
      <c r="M353" t="s">
        <v>36</v>
      </c>
      <c r="N353" t="s">
        <v>37</v>
      </c>
      <c r="O353" t="s">
        <v>64</v>
      </c>
      <c r="P353" t="s">
        <v>1702</v>
      </c>
      <c r="Q353" t="s">
        <v>40</v>
      </c>
      <c r="R353" t="s">
        <v>40</v>
      </c>
      <c r="S353" t="s">
        <v>474</v>
      </c>
      <c r="T353" t="s">
        <v>67</v>
      </c>
      <c r="U353" t="s">
        <v>1930</v>
      </c>
      <c r="V353" t="s">
        <v>35</v>
      </c>
      <c r="W353" t="s">
        <v>35</v>
      </c>
      <c r="X353" t="s">
        <v>305</v>
      </c>
      <c r="Y353" t="s">
        <v>1475</v>
      </c>
      <c r="Z353" t="s">
        <v>40</v>
      </c>
      <c r="AA353" t="s">
        <v>35</v>
      </c>
      <c r="AB353" t="s">
        <v>109</v>
      </c>
      <c r="AC353" t="s">
        <v>1652</v>
      </c>
      <c r="AD353" t="str">
        <f>HYPERLINK("https://esastar-publication.sso.esa.int/ESATenderActions/details/6932", "https://esastar-publication.sso.esa.int/ESATenderActions/details/6932")</f>
        <v>https://esastar-publication.sso.esa.int/ESATenderActions/details/6932</v>
      </c>
    </row>
    <row r="354" spans="1:30" x14ac:dyDescent="0.35">
      <c r="A354" t="s">
        <v>1931</v>
      </c>
      <c r="B354" t="s">
        <v>1932</v>
      </c>
      <c r="C354" t="s">
        <v>32</v>
      </c>
      <c r="D354" t="s">
        <v>1933</v>
      </c>
      <c r="E354" t="s">
        <v>102</v>
      </c>
      <c r="F354" t="s">
        <v>198</v>
      </c>
      <c r="G354" s="1">
        <v>44103</v>
      </c>
      <c r="H354" s="1">
        <v>44088</v>
      </c>
      <c r="I354" s="1">
        <v>44281</v>
      </c>
      <c r="J354" s="1">
        <v>44267</v>
      </c>
      <c r="K354" s="1">
        <v>44267</v>
      </c>
      <c r="L354" s="1">
        <v>44531</v>
      </c>
      <c r="M354" t="s">
        <v>172</v>
      </c>
      <c r="N354" t="s">
        <v>37</v>
      </c>
      <c r="O354" t="s">
        <v>199</v>
      </c>
      <c r="P354" t="s">
        <v>1702</v>
      </c>
      <c r="Q354" t="s">
        <v>40</v>
      </c>
      <c r="R354" t="s">
        <v>40</v>
      </c>
      <c r="S354" t="s">
        <v>474</v>
      </c>
      <c r="T354" t="s">
        <v>67</v>
      </c>
      <c r="U354" t="s">
        <v>1754</v>
      </c>
      <c r="V354" t="s">
        <v>35</v>
      </c>
      <c r="W354" t="s">
        <v>35</v>
      </c>
      <c r="X354" t="s">
        <v>1820</v>
      </c>
      <c r="Y354" t="s">
        <v>1821</v>
      </c>
      <c r="Z354" t="s">
        <v>40</v>
      </c>
      <c r="AA354" t="s">
        <v>35</v>
      </c>
      <c r="AB354" t="s">
        <v>109</v>
      </c>
      <c r="AC354" t="s">
        <v>1652</v>
      </c>
      <c r="AD354" t="str">
        <f>HYPERLINK("https://esastar-publication.sso.esa.int/ESATenderActions/details/6892", "https://esastar-publication.sso.esa.int/ESATenderActions/details/6892")</f>
        <v>https://esastar-publication.sso.esa.int/ESATenderActions/details/6892</v>
      </c>
    </row>
    <row r="355" spans="1:30" ht="29" x14ac:dyDescent="0.35">
      <c r="A355" t="s">
        <v>1934</v>
      </c>
      <c r="B355" t="s">
        <v>1935</v>
      </c>
      <c r="C355" t="s">
        <v>32</v>
      </c>
      <c r="D355" t="s">
        <v>1936</v>
      </c>
      <c r="E355" t="s">
        <v>102</v>
      </c>
      <c r="F355" t="s">
        <v>352</v>
      </c>
      <c r="G355" s="1">
        <v>44103</v>
      </c>
      <c r="H355" s="1">
        <v>44102</v>
      </c>
      <c r="I355" s="1">
        <v>45322</v>
      </c>
      <c r="J355" s="1">
        <v>45308</v>
      </c>
      <c r="K355" s="1">
        <v>45308</v>
      </c>
      <c r="L355" s="1">
        <v>45481</v>
      </c>
      <c r="M355" t="s">
        <v>172</v>
      </c>
      <c r="N355" t="s">
        <v>37</v>
      </c>
      <c r="O355" t="s">
        <v>199</v>
      </c>
      <c r="P355" t="s">
        <v>39</v>
      </c>
      <c r="Q355" t="s">
        <v>40</v>
      </c>
      <c r="R355" t="s">
        <v>40</v>
      </c>
      <c r="S355" t="s">
        <v>1838</v>
      </c>
      <c r="T355" t="s">
        <v>67</v>
      </c>
      <c r="U355" t="s">
        <v>114</v>
      </c>
      <c r="V355" t="s">
        <v>35</v>
      </c>
      <c r="W355" t="s">
        <v>35</v>
      </c>
      <c r="X355" t="s">
        <v>704</v>
      </c>
      <c r="Y355" t="s">
        <v>1937</v>
      </c>
      <c r="Z355" t="s">
        <v>40</v>
      </c>
      <c r="AA355" t="s">
        <v>35</v>
      </c>
      <c r="AB355" t="s">
        <v>109</v>
      </c>
      <c r="AC355" t="s">
        <v>1938</v>
      </c>
      <c r="AD355" t="str">
        <f>HYPERLINK("https://esastar-publication.sso.esa.int/ESATenderActions/details/6894", "https://esastar-publication.sso.esa.int/ESATenderActions/details/6894")</f>
        <v>https://esastar-publication.sso.esa.int/ESATenderActions/details/6894</v>
      </c>
    </row>
    <row r="356" spans="1:30" x14ac:dyDescent="0.35">
      <c r="A356" t="s">
        <v>1939</v>
      </c>
      <c r="B356" t="s">
        <v>1940</v>
      </c>
      <c r="C356" t="s">
        <v>32</v>
      </c>
      <c r="D356" t="s">
        <v>1941</v>
      </c>
      <c r="E356" t="s">
        <v>102</v>
      </c>
      <c r="F356" t="s">
        <v>352</v>
      </c>
      <c r="G356" s="1">
        <v>44103</v>
      </c>
      <c r="H356" s="1">
        <v>44169</v>
      </c>
      <c r="I356" s="1">
        <v>44337</v>
      </c>
      <c r="J356" s="1">
        <v>44323</v>
      </c>
      <c r="K356" s="1">
        <v>44323</v>
      </c>
      <c r="L356" s="1">
        <v>44918</v>
      </c>
      <c r="M356" t="s">
        <v>172</v>
      </c>
      <c r="N356" t="s">
        <v>37</v>
      </c>
      <c r="O356" t="s">
        <v>622</v>
      </c>
      <c r="P356" t="s">
        <v>1702</v>
      </c>
      <c r="Q356" t="s">
        <v>40</v>
      </c>
      <c r="R356" t="s">
        <v>40</v>
      </c>
      <c r="S356" t="s">
        <v>474</v>
      </c>
      <c r="T356" t="s">
        <v>67</v>
      </c>
      <c r="U356" t="s">
        <v>1754</v>
      </c>
      <c r="V356" t="s">
        <v>35</v>
      </c>
      <c r="W356" t="s">
        <v>35</v>
      </c>
      <c r="X356" t="s">
        <v>1942</v>
      </c>
      <c r="Y356" t="s">
        <v>1943</v>
      </c>
      <c r="Z356" t="s">
        <v>40</v>
      </c>
      <c r="AA356" t="s">
        <v>35</v>
      </c>
      <c r="AB356" t="s">
        <v>109</v>
      </c>
      <c r="AC356" t="s">
        <v>1652</v>
      </c>
      <c r="AD356" t="str">
        <f>HYPERLINK("https://esastar-publication.sso.esa.int/ESATenderActions/details/6897", "https://esastar-publication.sso.esa.int/ESATenderActions/details/6897")</f>
        <v>https://esastar-publication.sso.esa.int/ESATenderActions/details/6897</v>
      </c>
    </row>
    <row r="357" spans="1:30" ht="58" x14ac:dyDescent="0.35">
      <c r="A357" t="s">
        <v>1944</v>
      </c>
      <c r="B357" t="s">
        <v>1945</v>
      </c>
      <c r="C357" t="s">
        <v>32</v>
      </c>
      <c r="D357" t="s">
        <v>1946</v>
      </c>
      <c r="E357" t="s">
        <v>34</v>
      </c>
      <c r="F357" t="s">
        <v>35</v>
      </c>
      <c r="G357" s="1">
        <v>44082</v>
      </c>
      <c r="H357" s="1">
        <v>44104</v>
      </c>
      <c r="I357" s="1">
        <v>44561</v>
      </c>
      <c r="J357" s="1">
        <v>44547</v>
      </c>
      <c r="K357" s="1">
        <v>44547</v>
      </c>
      <c r="L357" s="1">
        <v>44276</v>
      </c>
      <c r="M357" t="s">
        <v>1859</v>
      </c>
      <c r="N357" t="s">
        <v>37</v>
      </c>
      <c r="O357" t="s">
        <v>199</v>
      </c>
      <c r="P357" t="s">
        <v>35</v>
      </c>
      <c r="Q357" t="s">
        <v>40</v>
      </c>
      <c r="R357" t="s">
        <v>40</v>
      </c>
      <c r="S357" t="s">
        <v>189</v>
      </c>
      <c r="T357" t="s">
        <v>67</v>
      </c>
      <c r="U357" t="s">
        <v>1947</v>
      </c>
      <c r="V357" t="s">
        <v>35</v>
      </c>
      <c r="W357" t="s">
        <v>35</v>
      </c>
      <c r="X357" t="s">
        <v>1897</v>
      </c>
      <c r="Y357" t="s">
        <v>1948</v>
      </c>
      <c r="Z357" t="s">
        <v>40</v>
      </c>
      <c r="AA357" t="s">
        <v>35</v>
      </c>
      <c r="AB357" t="s">
        <v>1949</v>
      </c>
      <c r="AC357" t="s">
        <v>1950</v>
      </c>
      <c r="AD357" t="str">
        <f>HYPERLINK("https://esastar-publication.sso.esa.int/ESATenderActions/details/6881", "https://esastar-publication.sso.esa.int/ESATenderActions/details/6881")</f>
        <v>https://esastar-publication.sso.esa.int/ESATenderActions/details/6881</v>
      </c>
    </row>
    <row r="358" spans="1:30" x14ac:dyDescent="0.35">
      <c r="A358" t="s">
        <v>1951</v>
      </c>
      <c r="B358" t="s">
        <v>1952</v>
      </c>
      <c r="C358" t="s">
        <v>32</v>
      </c>
      <c r="D358" t="s">
        <v>1953</v>
      </c>
      <c r="E358" t="s">
        <v>102</v>
      </c>
      <c r="F358" t="s">
        <v>352</v>
      </c>
      <c r="G358" s="1">
        <v>44082</v>
      </c>
      <c r="H358" s="1">
        <v>44075</v>
      </c>
      <c r="I358" s="1">
        <v>45746</v>
      </c>
      <c r="J358" s="1">
        <v>45686</v>
      </c>
      <c r="K358" s="1">
        <v>45686</v>
      </c>
      <c r="L358" s="1">
        <v>45856</v>
      </c>
      <c r="M358" t="s">
        <v>172</v>
      </c>
      <c r="N358" t="s">
        <v>37</v>
      </c>
      <c r="O358" t="s">
        <v>199</v>
      </c>
      <c r="P358" t="s">
        <v>918</v>
      </c>
      <c r="Q358" t="s">
        <v>40</v>
      </c>
      <c r="R358" t="s">
        <v>40</v>
      </c>
      <c r="S358" t="s">
        <v>1954</v>
      </c>
      <c r="T358" t="s">
        <v>67</v>
      </c>
      <c r="U358" t="s">
        <v>1955</v>
      </c>
      <c r="V358" t="s">
        <v>35</v>
      </c>
      <c r="W358" t="s">
        <v>35</v>
      </c>
      <c r="X358" t="s">
        <v>388</v>
      </c>
      <c r="Y358" t="s">
        <v>1956</v>
      </c>
      <c r="Z358" t="s">
        <v>40</v>
      </c>
      <c r="AA358" t="s">
        <v>35</v>
      </c>
      <c r="AB358" t="s">
        <v>109</v>
      </c>
      <c r="AC358" t="s">
        <v>35</v>
      </c>
      <c r="AD358" t="str">
        <f>HYPERLINK("https://esastar-publication.sso.esa.int/ESATenderActions/details/6883", "https://esastar-publication.sso.esa.int/ESATenderActions/details/6883")</f>
        <v>https://esastar-publication.sso.esa.int/ESATenderActions/details/6883</v>
      </c>
    </row>
    <row r="359" spans="1:30" hidden="1" x14ac:dyDescent="0.35">
      <c r="A359" t="s">
        <v>1957</v>
      </c>
      <c r="B359" t="s">
        <v>1958</v>
      </c>
      <c r="C359" t="s">
        <v>50</v>
      </c>
      <c r="D359" t="s">
        <v>1959</v>
      </c>
      <c r="E359" t="s">
        <v>34</v>
      </c>
      <c r="F359" t="s">
        <v>35</v>
      </c>
      <c r="G359" s="1">
        <v>44055</v>
      </c>
      <c r="H359" t="s">
        <v>35</v>
      </c>
      <c r="I359" t="s">
        <v>35</v>
      </c>
      <c r="J359" t="s">
        <v>35</v>
      </c>
      <c r="K359" t="s">
        <v>35</v>
      </c>
      <c r="L359" s="1">
        <v>44276</v>
      </c>
      <c r="M359" t="s">
        <v>1859</v>
      </c>
      <c r="N359" t="s">
        <v>37</v>
      </c>
      <c r="O359" t="s">
        <v>64</v>
      </c>
      <c r="P359" t="s">
        <v>35</v>
      </c>
      <c r="Q359" t="s">
        <v>40</v>
      </c>
      <c r="R359" t="s">
        <v>40</v>
      </c>
      <c r="S359" t="s">
        <v>1960</v>
      </c>
      <c r="T359" t="s">
        <v>67</v>
      </c>
      <c r="U359" t="s">
        <v>1961</v>
      </c>
      <c r="V359" t="s">
        <v>56</v>
      </c>
      <c r="W359" t="s">
        <v>1962</v>
      </c>
      <c r="X359" t="s">
        <v>35</v>
      </c>
      <c r="Y359" t="s">
        <v>1793</v>
      </c>
      <c r="Z359" t="s">
        <v>40</v>
      </c>
      <c r="AA359" t="s">
        <v>35</v>
      </c>
      <c r="AB359" t="s">
        <v>1963</v>
      </c>
      <c r="AC359" t="s">
        <v>1900</v>
      </c>
      <c r="AD359" t="str">
        <f>HYPERLINK("https://esastar-publication.sso.esa.int/ESATenderActions/details/6550", "https://esastar-publication.sso.esa.int/ESATenderActions/details/6550")</f>
        <v>https://esastar-publication.sso.esa.int/ESATenderActions/details/6550</v>
      </c>
    </row>
    <row r="360" spans="1:30" hidden="1" x14ac:dyDescent="0.35">
      <c r="A360" t="s">
        <v>1964</v>
      </c>
      <c r="B360" t="s">
        <v>1965</v>
      </c>
      <c r="C360" t="s">
        <v>50</v>
      </c>
      <c r="D360" t="s">
        <v>1966</v>
      </c>
      <c r="E360" t="s">
        <v>34</v>
      </c>
      <c r="F360" t="s">
        <v>35</v>
      </c>
      <c r="G360" s="1">
        <v>44055</v>
      </c>
      <c r="H360" t="s">
        <v>35</v>
      </c>
      <c r="I360" t="s">
        <v>35</v>
      </c>
      <c r="J360" t="s">
        <v>35</v>
      </c>
      <c r="K360" t="s">
        <v>35</v>
      </c>
      <c r="L360" s="1">
        <v>44276</v>
      </c>
      <c r="M360" t="s">
        <v>1859</v>
      </c>
      <c r="N360" t="s">
        <v>37</v>
      </c>
      <c r="O360" t="s">
        <v>38</v>
      </c>
      <c r="P360" t="s">
        <v>35</v>
      </c>
      <c r="Q360" t="s">
        <v>40</v>
      </c>
      <c r="R360" t="s">
        <v>40</v>
      </c>
      <c r="S360" t="s">
        <v>1960</v>
      </c>
      <c r="T360" t="s">
        <v>67</v>
      </c>
      <c r="U360" t="s">
        <v>1961</v>
      </c>
      <c r="V360" t="s">
        <v>80</v>
      </c>
      <c r="W360" t="s">
        <v>1962</v>
      </c>
      <c r="X360" t="s">
        <v>35</v>
      </c>
      <c r="Y360" t="s">
        <v>1793</v>
      </c>
      <c r="Z360" t="s">
        <v>40</v>
      </c>
      <c r="AA360" t="s">
        <v>35</v>
      </c>
      <c r="AB360" t="s">
        <v>1967</v>
      </c>
      <c r="AC360" t="s">
        <v>588</v>
      </c>
      <c r="AD360" t="str">
        <f>HYPERLINK("https://esastar-publication.sso.esa.int/ESATenderActions/details/6553", "https://esastar-publication.sso.esa.int/ESATenderActions/details/6553")</f>
        <v>https://esastar-publication.sso.esa.int/ESATenderActions/details/6553</v>
      </c>
    </row>
    <row r="361" spans="1:30" x14ac:dyDescent="0.35">
      <c r="A361" t="s">
        <v>1968</v>
      </c>
      <c r="B361" t="s">
        <v>1969</v>
      </c>
      <c r="C361" t="s">
        <v>32</v>
      </c>
      <c r="D361" t="s">
        <v>1970</v>
      </c>
      <c r="E361" t="s">
        <v>102</v>
      </c>
      <c r="F361" t="s">
        <v>352</v>
      </c>
      <c r="G361" s="1">
        <v>44055</v>
      </c>
      <c r="H361" s="1">
        <v>44041</v>
      </c>
      <c r="I361" s="1">
        <v>45657</v>
      </c>
      <c r="J361" s="1">
        <v>45643</v>
      </c>
      <c r="K361" s="1">
        <v>45643</v>
      </c>
      <c r="L361" s="1">
        <v>45362</v>
      </c>
      <c r="M361" t="s">
        <v>172</v>
      </c>
      <c r="N361" t="s">
        <v>76</v>
      </c>
      <c r="O361" t="s">
        <v>199</v>
      </c>
      <c r="P361" t="s">
        <v>35</v>
      </c>
      <c r="Q361" t="s">
        <v>40</v>
      </c>
      <c r="R361" t="s">
        <v>40</v>
      </c>
      <c r="S361" t="s">
        <v>1971</v>
      </c>
      <c r="T361" t="s">
        <v>67</v>
      </c>
      <c r="U361" t="s">
        <v>1972</v>
      </c>
      <c r="V361" t="s">
        <v>35</v>
      </c>
      <c r="W361" t="s">
        <v>35</v>
      </c>
      <c r="X361" t="s">
        <v>1032</v>
      </c>
      <c r="Y361" t="s">
        <v>1973</v>
      </c>
      <c r="Z361" t="s">
        <v>40</v>
      </c>
      <c r="AA361" t="s">
        <v>35</v>
      </c>
      <c r="AB361" t="s">
        <v>109</v>
      </c>
      <c r="AC361" t="s">
        <v>35</v>
      </c>
      <c r="AD361" t="str">
        <f>HYPERLINK("https://esastar-publication.sso.esa.int/ESATenderActions/details/6864", "https://esastar-publication.sso.esa.int/ESATenderActions/details/6864")</f>
        <v>https://esastar-publication.sso.esa.int/ESATenderActions/details/6864</v>
      </c>
    </row>
    <row r="362" spans="1:30" x14ac:dyDescent="0.35">
      <c r="A362" t="s">
        <v>1974</v>
      </c>
      <c r="B362" t="s">
        <v>1975</v>
      </c>
      <c r="C362" t="s">
        <v>32</v>
      </c>
      <c r="D362" t="s">
        <v>1976</v>
      </c>
      <c r="E362" t="s">
        <v>34</v>
      </c>
      <c r="F362" t="s">
        <v>35</v>
      </c>
      <c r="G362" s="1">
        <v>44055</v>
      </c>
      <c r="H362" s="1">
        <v>44182</v>
      </c>
      <c r="I362" s="1">
        <v>44561</v>
      </c>
      <c r="J362" s="1">
        <v>44547</v>
      </c>
      <c r="K362" s="1">
        <v>44547</v>
      </c>
      <c r="L362" s="1">
        <v>44276</v>
      </c>
      <c r="M362" t="s">
        <v>1859</v>
      </c>
      <c r="N362" t="s">
        <v>37</v>
      </c>
      <c r="O362" t="s">
        <v>199</v>
      </c>
      <c r="P362" t="s">
        <v>35</v>
      </c>
      <c r="Q362" t="s">
        <v>40</v>
      </c>
      <c r="R362" t="s">
        <v>40</v>
      </c>
      <c r="S362" t="s">
        <v>950</v>
      </c>
      <c r="T362" t="s">
        <v>67</v>
      </c>
      <c r="U362" t="s">
        <v>1287</v>
      </c>
      <c r="V362" t="s">
        <v>35</v>
      </c>
      <c r="W362" t="s">
        <v>35</v>
      </c>
      <c r="X362" t="s">
        <v>1897</v>
      </c>
      <c r="Y362" t="s">
        <v>1793</v>
      </c>
      <c r="Z362" t="s">
        <v>40</v>
      </c>
      <c r="AA362" t="s">
        <v>35</v>
      </c>
      <c r="AB362" t="s">
        <v>109</v>
      </c>
      <c r="AC362" t="s">
        <v>1864</v>
      </c>
      <c r="AD362" t="str">
        <f>HYPERLINK("https://esastar-publication.sso.esa.int/ESATenderActions/details/6871", "https://esastar-publication.sso.esa.int/ESATenderActions/details/6871")</f>
        <v>https://esastar-publication.sso.esa.int/ESATenderActions/details/6871</v>
      </c>
    </row>
    <row r="363" spans="1:30" x14ac:dyDescent="0.35">
      <c r="A363" t="s">
        <v>1977</v>
      </c>
      <c r="B363" t="s">
        <v>1978</v>
      </c>
      <c r="C363" t="s">
        <v>32</v>
      </c>
      <c r="D363" t="s">
        <v>1979</v>
      </c>
      <c r="E363" t="s">
        <v>102</v>
      </c>
      <c r="F363" t="s">
        <v>198</v>
      </c>
      <c r="G363" s="1">
        <v>44055</v>
      </c>
      <c r="H363" s="1">
        <v>44145</v>
      </c>
      <c r="I363" s="1">
        <v>44869</v>
      </c>
      <c r="J363" s="1">
        <v>44855</v>
      </c>
      <c r="K363" s="1">
        <v>44855</v>
      </c>
      <c r="L363" s="1">
        <v>45032</v>
      </c>
      <c r="M363" t="s">
        <v>172</v>
      </c>
      <c r="N363" t="s">
        <v>76</v>
      </c>
      <c r="O363" t="s">
        <v>199</v>
      </c>
      <c r="P363" t="s">
        <v>77</v>
      </c>
      <c r="Q363" t="s">
        <v>40</v>
      </c>
      <c r="R363" t="s">
        <v>40</v>
      </c>
      <c r="S363" t="s">
        <v>200</v>
      </c>
      <c r="T363" t="s">
        <v>67</v>
      </c>
      <c r="U363" t="s">
        <v>1759</v>
      </c>
      <c r="V363" t="s">
        <v>35</v>
      </c>
      <c r="W363" t="s">
        <v>35</v>
      </c>
      <c r="X363" t="s">
        <v>1666</v>
      </c>
      <c r="Y363" t="s">
        <v>1980</v>
      </c>
      <c r="Z363" t="s">
        <v>40</v>
      </c>
      <c r="AA363" t="s">
        <v>35</v>
      </c>
      <c r="AB363" t="s">
        <v>109</v>
      </c>
      <c r="AC363" t="s">
        <v>1864</v>
      </c>
      <c r="AD363" t="str">
        <f>HYPERLINK("https://esastar-publication.sso.esa.int/ESATenderActions/details/6872", "https://esastar-publication.sso.esa.int/ESATenderActions/details/6872")</f>
        <v>https://esastar-publication.sso.esa.int/ESATenderActions/details/6872</v>
      </c>
    </row>
    <row r="364" spans="1:30" x14ac:dyDescent="0.35">
      <c r="A364" t="s">
        <v>1981</v>
      </c>
      <c r="B364" t="s">
        <v>1982</v>
      </c>
      <c r="C364" t="s">
        <v>32</v>
      </c>
      <c r="D364" t="s">
        <v>1983</v>
      </c>
      <c r="E364" t="s">
        <v>102</v>
      </c>
      <c r="F364" t="s">
        <v>352</v>
      </c>
      <c r="G364" s="1">
        <v>44055</v>
      </c>
      <c r="H364" s="1">
        <v>44119</v>
      </c>
      <c r="I364" s="1">
        <v>46414</v>
      </c>
      <c r="J364" s="1">
        <v>46400</v>
      </c>
      <c r="K364" s="1">
        <v>46400</v>
      </c>
      <c r="L364" s="1">
        <v>46296</v>
      </c>
      <c r="M364" t="s">
        <v>172</v>
      </c>
      <c r="N364" t="s">
        <v>37</v>
      </c>
      <c r="O364" t="s">
        <v>64</v>
      </c>
      <c r="P364" t="s">
        <v>35</v>
      </c>
      <c r="Q364" t="s">
        <v>40</v>
      </c>
      <c r="R364" t="s">
        <v>40</v>
      </c>
      <c r="S364" t="s">
        <v>1273</v>
      </c>
      <c r="T364" t="s">
        <v>67</v>
      </c>
      <c r="U364" t="s">
        <v>1815</v>
      </c>
      <c r="V364" t="s">
        <v>35</v>
      </c>
      <c r="W364" t="s">
        <v>35</v>
      </c>
      <c r="X364" t="s">
        <v>1274</v>
      </c>
      <c r="Y364" t="s">
        <v>1984</v>
      </c>
      <c r="Z364" t="s">
        <v>40</v>
      </c>
      <c r="AA364" t="s">
        <v>35</v>
      </c>
      <c r="AB364" t="s">
        <v>109</v>
      </c>
      <c r="AC364" t="s">
        <v>35</v>
      </c>
      <c r="AD364" t="str">
        <f>HYPERLINK("https://esastar-publication.sso.esa.int/ESATenderActions/details/6900", "https://esastar-publication.sso.esa.int/ESATenderActions/details/6900")</f>
        <v>https://esastar-publication.sso.esa.int/ESATenderActions/details/6900</v>
      </c>
    </row>
    <row r="365" spans="1:30" x14ac:dyDescent="0.35">
      <c r="A365" t="s">
        <v>1985</v>
      </c>
      <c r="B365" t="s">
        <v>1986</v>
      </c>
      <c r="C365" t="s">
        <v>32</v>
      </c>
      <c r="D365" t="s">
        <v>1987</v>
      </c>
      <c r="E365" t="s">
        <v>102</v>
      </c>
      <c r="F365" t="s">
        <v>352</v>
      </c>
      <c r="G365" s="1">
        <v>44013</v>
      </c>
      <c r="H365" s="1">
        <v>44021</v>
      </c>
      <c r="I365" s="1">
        <v>44295</v>
      </c>
      <c r="J365" s="1">
        <v>44281</v>
      </c>
      <c r="K365" s="1">
        <v>44281</v>
      </c>
      <c r="L365" s="1">
        <v>44969</v>
      </c>
      <c r="M365" t="s">
        <v>172</v>
      </c>
      <c r="N365" t="s">
        <v>37</v>
      </c>
      <c r="O365" t="s">
        <v>64</v>
      </c>
      <c r="P365" t="s">
        <v>1702</v>
      </c>
      <c r="Q365" t="s">
        <v>40</v>
      </c>
      <c r="R365" t="s">
        <v>40</v>
      </c>
      <c r="S365" t="s">
        <v>474</v>
      </c>
      <c r="T365" t="s">
        <v>67</v>
      </c>
      <c r="U365" t="s">
        <v>1988</v>
      </c>
      <c r="V365" t="s">
        <v>35</v>
      </c>
      <c r="W365" t="s">
        <v>35</v>
      </c>
      <c r="X365" t="s">
        <v>305</v>
      </c>
      <c r="Y365" t="s">
        <v>1989</v>
      </c>
      <c r="Z365" t="s">
        <v>40</v>
      </c>
      <c r="AA365" t="s">
        <v>35</v>
      </c>
      <c r="AB365" t="s">
        <v>109</v>
      </c>
      <c r="AC365" t="s">
        <v>1652</v>
      </c>
      <c r="AD365" t="str">
        <f>HYPERLINK("https://esastar-publication.sso.esa.int/ESATenderActions/details/6850", "https://esastar-publication.sso.esa.int/ESATenderActions/details/6850")</f>
        <v>https://esastar-publication.sso.esa.int/ESATenderActions/details/6850</v>
      </c>
    </row>
    <row r="366" spans="1:30" ht="72.5" x14ac:dyDescent="0.35">
      <c r="A366" t="s">
        <v>1990</v>
      </c>
      <c r="B366" t="s">
        <v>1991</v>
      </c>
      <c r="C366" t="s">
        <v>32</v>
      </c>
      <c r="D366" t="s">
        <v>1992</v>
      </c>
      <c r="E366" t="s">
        <v>34</v>
      </c>
      <c r="F366" t="s">
        <v>35</v>
      </c>
      <c r="G366" s="1">
        <v>43985</v>
      </c>
      <c r="H366" s="1">
        <v>43845</v>
      </c>
      <c r="I366" s="1">
        <v>43893</v>
      </c>
      <c r="J366" s="1">
        <v>43879</v>
      </c>
      <c r="K366" s="1">
        <v>43879</v>
      </c>
      <c r="L366" s="1">
        <v>44276</v>
      </c>
      <c r="M366" t="s">
        <v>1859</v>
      </c>
      <c r="N366" t="s">
        <v>37</v>
      </c>
      <c r="O366" t="s">
        <v>64</v>
      </c>
      <c r="P366" t="s">
        <v>1597</v>
      </c>
      <c r="Q366" t="s">
        <v>40</v>
      </c>
      <c r="R366" t="s">
        <v>40</v>
      </c>
      <c r="S366" t="s">
        <v>1993</v>
      </c>
      <c r="T366" t="s">
        <v>67</v>
      </c>
      <c r="U366" t="s">
        <v>1994</v>
      </c>
      <c r="V366" t="s">
        <v>35</v>
      </c>
      <c r="W366" t="s">
        <v>35</v>
      </c>
      <c r="X366" t="s">
        <v>645</v>
      </c>
      <c r="Y366" t="s">
        <v>1995</v>
      </c>
      <c r="Z366" t="s">
        <v>40</v>
      </c>
      <c r="AA366" t="s">
        <v>35</v>
      </c>
      <c r="AB366" t="s">
        <v>1996</v>
      </c>
      <c r="AC366" t="s">
        <v>1997</v>
      </c>
      <c r="AD366" t="str">
        <f>HYPERLINK("https://esastar-publication.sso.esa.int/ESATenderActions/details/6753", "https://esastar-publication.sso.esa.int/ESATenderActions/details/6753")</f>
        <v>https://esastar-publication.sso.esa.int/ESATenderActions/details/6753</v>
      </c>
    </row>
    <row r="367" spans="1:30" x14ac:dyDescent="0.35">
      <c r="A367" t="s">
        <v>1998</v>
      </c>
      <c r="B367" t="s">
        <v>1999</v>
      </c>
      <c r="C367" t="s">
        <v>32</v>
      </c>
      <c r="D367" t="s">
        <v>2000</v>
      </c>
      <c r="E367" t="s">
        <v>102</v>
      </c>
      <c r="F367" t="s">
        <v>352</v>
      </c>
      <c r="G367" s="1">
        <v>43969</v>
      </c>
      <c r="H367" s="1">
        <v>43965</v>
      </c>
      <c r="I367" s="1">
        <v>44469</v>
      </c>
      <c r="J367" s="1">
        <v>44455</v>
      </c>
      <c r="K367" s="1">
        <v>44455</v>
      </c>
      <c r="L367" s="1">
        <v>44965</v>
      </c>
      <c r="M367" t="s">
        <v>172</v>
      </c>
      <c r="N367" t="s">
        <v>37</v>
      </c>
      <c r="O367" t="s">
        <v>199</v>
      </c>
      <c r="P367" t="s">
        <v>1702</v>
      </c>
      <c r="Q367" t="s">
        <v>40</v>
      </c>
      <c r="R367" t="s">
        <v>40</v>
      </c>
      <c r="S367" t="s">
        <v>474</v>
      </c>
      <c r="T367" t="s">
        <v>67</v>
      </c>
      <c r="U367" t="s">
        <v>1754</v>
      </c>
      <c r="V367" t="s">
        <v>35</v>
      </c>
      <c r="W367" t="s">
        <v>35</v>
      </c>
      <c r="X367" t="s">
        <v>1274</v>
      </c>
      <c r="Y367" t="s">
        <v>1943</v>
      </c>
      <c r="Z367" t="s">
        <v>40</v>
      </c>
      <c r="AA367" t="s">
        <v>35</v>
      </c>
      <c r="AB367" t="s">
        <v>109</v>
      </c>
      <c r="AC367" t="s">
        <v>1652</v>
      </c>
      <c r="AD367" t="str">
        <f>HYPERLINK("https://esastar-publication.sso.esa.int/ESATenderActions/details/6836", "https://esastar-publication.sso.esa.int/ESATenderActions/details/6836")</f>
        <v>https://esastar-publication.sso.esa.int/ESATenderActions/details/6836</v>
      </c>
    </row>
    <row r="368" spans="1:30" x14ac:dyDescent="0.35">
      <c r="A368" t="s">
        <v>2001</v>
      </c>
      <c r="B368" t="s">
        <v>2002</v>
      </c>
      <c r="C368" t="s">
        <v>32</v>
      </c>
      <c r="D368" t="s">
        <v>2003</v>
      </c>
      <c r="E368" t="s">
        <v>102</v>
      </c>
      <c r="F368" t="s">
        <v>352</v>
      </c>
      <c r="G368" s="1">
        <v>43943</v>
      </c>
      <c r="H368" s="1">
        <v>43935</v>
      </c>
      <c r="I368" s="1">
        <v>44211</v>
      </c>
      <c r="J368" s="1">
        <v>44197</v>
      </c>
      <c r="K368" s="1">
        <v>44197</v>
      </c>
      <c r="L368" s="1">
        <v>44276</v>
      </c>
      <c r="M368" t="s">
        <v>1859</v>
      </c>
      <c r="N368" t="s">
        <v>37</v>
      </c>
      <c r="O368" t="s">
        <v>64</v>
      </c>
      <c r="P368" t="s">
        <v>1702</v>
      </c>
      <c r="Q368" t="s">
        <v>40</v>
      </c>
      <c r="R368" t="s">
        <v>40</v>
      </c>
      <c r="S368" t="s">
        <v>1810</v>
      </c>
      <c r="T368" t="s">
        <v>67</v>
      </c>
      <c r="U368" t="s">
        <v>1754</v>
      </c>
      <c r="V368" t="s">
        <v>35</v>
      </c>
      <c r="W368" t="s">
        <v>35</v>
      </c>
      <c r="X368" t="s">
        <v>1274</v>
      </c>
      <c r="Y368" t="s">
        <v>1943</v>
      </c>
      <c r="Z368" t="s">
        <v>40</v>
      </c>
      <c r="AA368" t="s">
        <v>35</v>
      </c>
      <c r="AB368" t="s">
        <v>109</v>
      </c>
      <c r="AC368" t="s">
        <v>1652</v>
      </c>
      <c r="AD368" t="str">
        <f>HYPERLINK("https://esastar-publication.sso.esa.int/ESATenderActions/details/6832", "https://esastar-publication.sso.esa.int/ESATenderActions/details/6832")</f>
        <v>https://esastar-publication.sso.esa.int/ESATenderActions/details/6832</v>
      </c>
    </row>
    <row r="369" spans="1:30" x14ac:dyDescent="0.35">
      <c r="A369" t="s">
        <v>2004</v>
      </c>
      <c r="B369" t="s">
        <v>2005</v>
      </c>
      <c r="C369" t="s">
        <v>32</v>
      </c>
      <c r="D369" t="s">
        <v>2006</v>
      </c>
      <c r="E369" t="s">
        <v>102</v>
      </c>
      <c r="F369" t="s">
        <v>352</v>
      </c>
      <c r="G369" s="1">
        <v>43920</v>
      </c>
      <c r="H369" s="1">
        <v>43237</v>
      </c>
      <c r="I369" s="1">
        <v>46022</v>
      </c>
      <c r="J369" s="1">
        <v>46008</v>
      </c>
      <c r="K369" s="1">
        <v>46008</v>
      </c>
      <c r="L369" s="1">
        <v>45502</v>
      </c>
      <c r="M369" t="s">
        <v>172</v>
      </c>
      <c r="N369" t="s">
        <v>37</v>
      </c>
      <c r="O369" t="s">
        <v>199</v>
      </c>
      <c r="P369" t="s">
        <v>918</v>
      </c>
      <c r="Q369" t="s">
        <v>40</v>
      </c>
      <c r="R369" t="s">
        <v>40</v>
      </c>
      <c r="S369" t="s">
        <v>378</v>
      </c>
      <c r="T369" t="s">
        <v>67</v>
      </c>
      <c r="U369" t="s">
        <v>2007</v>
      </c>
      <c r="V369" t="s">
        <v>35</v>
      </c>
      <c r="W369" t="s">
        <v>35</v>
      </c>
      <c r="X369" t="s">
        <v>388</v>
      </c>
      <c r="Y369" t="s">
        <v>2008</v>
      </c>
      <c r="Z369" t="s">
        <v>40</v>
      </c>
      <c r="AA369" t="s">
        <v>35</v>
      </c>
      <c r="AB369" t="s">
        <v>109</v>
      </c>
      <c r="AC369" t="s">
        <v>35</v>
      </c>
      <c r="AD369" t="str">
        <f>HYPERLINK("https://esastar-publication.sso.esa.int/ESATenderActions/details/6691", "https://esastar-publication.sso.esa.int/ESATenderActions/details/6691")</f>
        <v>https://esastar-publication.sso.esa.int/ESATenderActions/details/6691</v>
      </c>
    </row>
    <row r="370" spans="1:30" x14ac:dyDescent="0.35">
      <c r="A370" t="s">
        <v>2009</v>
      </c>
      <c r="B370" t="s">
        <v>2010</v>
      </c>
      <c r="C370" t="s">
        <v>32</v>
      </c>
      <c r="D370" t="s">
        <v>2011</v>
      </c>
      <c r="E370" t="s">
        <v>102</v>
      </c>
      <c r="F370" t="s">
        <v>198</v>
      </c>
      <c r="G370" s="1">
        <v>43920</v>
      </c>
      <c r="H370" s="1">
        <v>43361</v>
      </c>
      <c r="I370" s="1">
        <v>44561</v>
      </c>
      <c r="J370" s="1">
        <v>44547</v>
      </c>
      <c r="K370" s="1">
        <v>44547</v>
      </c>
      <c r="L370" s="1">
        <v>44627</v>
      </c>
      <c r="M370" t="s">
        <v>172</v>
      </c>
      <c r="N370" t="s">
        <v>37</v>
      </c>
      <c r="O370" t="s">
        <v>38</v>
      </c>
      <c r="P370" t="s">
        <v>1702</v>
      </c>
      <c r="Q370" t="s">
        <v>40</v>
      </c>
      <c r="R370" t="s">
        <v>40</v>
      </c>
      <c r="S370" t="s">
        <v>474</v>
      </c>
      <c r="T370" t="s">
        <v>67</v>
      </c>
      <c r="U370" t="s">
        <v>2012</v>
      </c>
      <c r="V370" t="s">
        <v>35</v>
      </c>
      <c r="W370" t="s">
        <v>35</v>
      </c>
      <c r="X370" t="s">
        <v>1704</v>
      </c>
      <c r="Y370" t="s">
        <v>2013</v>
      </c>
      <c r="Z370" t="s">
        <v>40</v>
      </c>
      <c r="AA370" t="s">
        <v>35</v>
      </c>
      <c r="AB370" t="s">
        <v>109</v>
      </c>
      <c r="AC370" t="s">
        <v>1652</v>
      </c>
      <c r="AD370" t="str">
        <f>HYPERLINK("https://esastar-publication.sso.esa.int/ESATenderActions/details/6694", "https://esastar-publication.sso.esa.int/ESATenderActions/details/6694")</f>
        <v>https://esastar-publication.sso.esa.int/ESATenderActions/details/6694</v>
      </c>
    </row>
    <row r="371" spans="1:30" ht="72.5" x14ac:dyDescent="0.35">
      <c r="A371" t="s">
        <v>2014</v>
      </c>
      <c r="B371" t="s">
        <v>2015</v>
      </c>
      <c r="C371" t="s">
        <v>32</v>
      </c>
      <c r="D371" t="s">
        <v>2016</v>
      </c>
      <c r="E371" t="s">
        <v>102</v>
      </c>
      <c r="F371" t="s">
        <v>352</v>
      </c>
      <c r="G371" s="1">
        <v>43920</v>
      </c>
      <c r="H371" s="1">
        <v>43605</v>
      </c>
      <c r="I371" s="1">
        <v>45565</v>
      </c>
      <c r="J371" s="1">
        <v>45565</v>
      </c>
      <c r="K371" s="1">
        <v>45565</v>
      </c>
      <c r="L371" s="1">
        <v>45489</v>
      </c>
      <c r="M371" t="s">
        <v>172</v>
      </c>
      <c r="N371" t="s">
        <v>37</v>
      </c>
      <c r="O371" t="s">
        <v>199</v>
      </c>
      <c r="P371" t="s">
        <v>39</v>
      </c>
      <c r="Q371" t="s">
        <v>40</v>
      </c>
      <c r="R371" t="s">
        <v>40</v>
      </c>
      <c r="S371" t="s">
        <v>1838</v>
      </c>
      <c r="T371" t="s">
        <v>67</v>
      </c>
      <c r="U371" t="s">
        <v>1624</v>
      </c>
      <c r="V371" t="s">
        <v>35</v>
      </c>
      <c r="W371" t="s">
        <v>35</v>
      </c>
      <c r="X371" t="s">
        <v>704</v>
      </c>
      <c r="Y371" t="s">
        <v>2017</v>
      </c>
      <c r="Z371" t="s">
        <v>40</v>
      </c>
      <c r="AA371" t="s">
        <v>35</v>
      </c>
      <c r="AB371" t="s">
        <v>109</v>
      </c>
      <c r="AC371" t="s">
        <v>2018</v>
      </c>
      <c r="AD371" t="str">
        <f>HYPERLINK("https://esastar-publication.sso.esa.int/ESATenderActions/details/6706", "https://esastar-publication.sso.esa.int/ESATenderActions/details/6706")</f>
        <v>https://esastar-publication.sso.esa.int/ESATenderActions/details/6706</v>
      </c>
    </row>
    <row r="372" spans="1:30" x14ac:dyDescent="0.35">
      <c r="A372" t="s">
        <v>2019</v>
      </c>
      <c r="B372" t="s">
        <v>2020</v>
      </c>
      <c r="C372" t="s">
        <v>32</v>
      </c>
      <c r="D372" t="s">
        <v>2021</v>
      </c>
      <c r="E372" t="s">
        <v>102</v>
      </c>
      <c r="F372" t="s">
        <v>198</v>
      </c>
      <c r="G372" s="1">
        <v>43920</v>
      </c>
      <c r="H372" s="1">
        <v>43563</v>
      </c>
      <c r="I372" s="1">
        <v>46752</v>
      </c>
      <c r="J372" s="1">
        <v>46738</v>
      </c>
      <c r="K372" s="1">
        <v>46738</v>
      </c>
      <c r="L372" s="1">
        <v>45708</v>
      </c>
      <c r="M372" t="s">
        <v>36</v>
      </c>
      <c r="N372" t="s">
        <v>76</v>
      </c>
      <c r="O372" t="s">
        <v>64</v>
      </c>
      <c r="P372" t="s">
        <v>77</v>
      </c>
      <c r="Q372" t="s">
        <v>40</v>
      </c>
      <c r="R372" t="s">
        <v>40</v>
      </c>
      <c r="S372" t="s">
        <v>2022</v>
      </c>
      <c r="T372" t="s">
        <v>67</v>
      </c>
      <c r="U372" t="s">
        <v>2023</v>
      </c>
      <c r="V372" t="s">
        <v>35</v>
      </c>
      <c r="W372" t="s">
        <v>35</v>
      </c>
      <c r="X372" t="s">
        <v>2024</v>
      </c>
      <c r="Y372" t="s">
        <v>2025</v>
      </c>
      <c r="Z372" t="s">
        <v>40</v>
      </c>
      <c r="AA372" t="s">
        <v>35</v>
      </c>
      <c r="AB372" t="s">
        <v>279</v>
      </c>
      <c r="AC372" t="s">
        <v>84</v>
      </c>
      <c r="AD372" t="str">
        <f>HYPERLINK("https://esastar-publication.sso.esa.int/ESATenderActions/details/6743", "https://esastar-publication.sso.esa.int/ESATenderActions/details/6743")</f>
        <v>https://esastar-publication.sso.esa.int/ESATenderActions/details/6743</v>
      </c>
    </row>
    <row r="373" spans="1:30" x14ac:dyDescent="0.35">
      <c r="A373" t="s">
        <v>2026</v>
      </c>
      <c r="B373" t="s">
        <v>2027</v>
      </c>
      <c r="C373" t="s">
        <v>32</v>
      </c>
      <c r="D373" t="s">
        <v>2028</v>
      </c>
      <c r="E373" t="s">
        <v>102</v>
      </c>
      <c r="F373" t="s">
        <v>198</v>
      </c>
      <c r="G373" s="1">
        <v>43920</v>
      </c>
      <c r="H373" s="1">
        <v>43677</v>
      </c>
      <c r="I373" s="1">
        <v>46752</v>
      </c>
      <c r="J373" s="1">
        <v>46738</v>
      </c>
      <c r="K373" s="1">
        <v>46738</v>
      </c>
      <c r="L373" s="1">
        <v>45637</v>
      </c>
      <c r="M373" t="s">
        <v>172</v>
      </c>
      <c r="N373" t="s">
        <v>76</v>
      </c>
      <c r="O373" t="s">
        <v>64</v>
      </c>
      <c r="P373" t="s">
        <v>77</v>
      </c>
      <c r="Q373" t="s">
        <v>40</v>
      </c>
      <c r="R373" t="s">
        <v>40</v>
      </c>
      <c r="S373" t="s">
        <v>2022</v>
      </c>
      <c r="T373" t="s">
        <v>67</v>
      </c>
      <c r="U373" t="s">
        <v>2023</v>
      </c>
      <c r="V373" t="s">
        <v>35</v>
      </c>
      <c r="W373" t="s">
        <v>35</v>
      </c>
      <c r="X373" t="s">
        <v>676</v>
      </c>
      <c r="Y373" t="s">
        <v>2025</v>
      </c>
      <c r="Z373" t="s">
        <v>40</v>
      </c>
      <c r="AA373" t="s">
        <v>35</v>
      </c>
      <c r="AB373" t="s">
        <v>279</v>
      </c>
      <c r="AC373" t="s">
        <v>84</v>
      </c>
      <c r="AD373" t="str">
        <f>HYPERLINK("https://esastar-publication.sso.esa.int/ESATenderActions/details/6745", "https://esastar-publication.sso.esa.int/ESATenderActions/details/6745")</f>
        <v>https://esastar-publication.sso.esa.int/ESATenderActions/details/6745</v>
      </c>
    </row>
    <row r="374" spans="1:30" x14ac:dyDescent="0.35">
      <c r="A374" t="s">
        <v>2029</v>
      </c>
      <c r="B374" t="s">
        <v>2030</v>
      </c>
      <c r="C374" t="s">
        <v>32</v>
      </c>
      <c r="D374" t="s">
        <v>2031</v>
      </c>
      <c r="E374" t="s">
        <v>102</v>
      </c>
      <c r="F374" t="s">
        <v>352</v>
      </c>
      <c r="G374" s="1">
        <v>43920</v>
      </c>
      <c r="H374" s="1">
        <v>43924</v>
      </c>
      <c r="I374" s="1">
        <v>45079</v>
      </c>
      <c r="J374" s="1">
        <v>45065</v>
      </c>
      <c r="K374" s="1">
        <v>45065</v>
      </c>
      <c r="L374" s="1">
        <v>45266</v>
      </c>
      <c r="M374" t="s">
        <v>172</v>
      </c>
      <c r="N374" t="s">
        <v>37</v>
      </c>
      <c r="O374" t="s">
        <v>199</v>
      </c>
      <c r="P374" t="s">
        <v>140</v>
      </c>
      <c r="Q374" t="s">
        <v>40</v>
      </c>
      <c r="R374" t="s">
        <v>40</v>
      </c>
      <c r="S374" t="s">
        <v>734</v>
      </c>
      <c r="T374" t="s">
        <v>67</v>
      </c>
      <c r="U374" t="s">
        <v>2032</v>
      </c>
      <c r="V374" t="s">
        <v>35</v>
      </c>
      <c r="W374" t="s">
        <v>35</v>
      </c>
      <c r="X374" t="s">
        <v>1616</v>
      </c>
      <c r="Y374" t="s">
        <v>2033</v>
      </c>
      <c r="Z374" t="s">
        <v>40</v>
      </c>
      <c r="AA374" t="s">
        <v>35</v>
      </c>
      <c r="AB374" t="s">
        <v>109</v>
      </c>
      <c r="AC374" t="s">
        <v>35</v>
      </c>
      <c r="AD374" t="str">
        <f>HYPERLINK("https://esastar-publication.sso.esa.int/ESATenderActions/details/6812", "https://esastar-publication.sso.esa.int/ESATenderActions/details/6812")</f>
        <v>https://esastar-publication.sso.esa.int/ESATenderActions/details/6812</v>
      </c>
    </row>
    <row r="375" spans="1:30" x14ac:dyDescent="0.35">
      <c r="A375" t="s">
        <v>2034</v>
      </c>
      <c r="B375" t="s">
        <v>2035</v>
      </c>
      <c r="C375" t="s">
        <v>32</v>
      </c>
      <c r="D375" t="s">
        <v>2036</v>
      </c>
      <c r="E375" t="s">
        <v>102</v>
      </c>
      <c r="F375" t="s">
        <v>198</v>
      </c>
      <c r="G375" s="1">
        <v>43920</v>
      </c>
      <c r="H375" s="1">
        <v>43921</v>
      </c>
      <c r="I375" s="1">
        <v>44196</v>
      </c>
      <c r="J375" s="1">
        <v>44182</v>
      </c>
      <c r="K375" s="1">
        <v>44182</v>
      </c>
      <c r="L375" s="1">
        <v>44959</v>
      </c>
      <c r="M375" t="s">
        <v>172</v>
      </c>
      <c r="N375" t="s">
        <v>37</v>
      </c>
      <c r="O375" t="s">
        <v>199</v>
      </c>
      <c r="P375" t="s">
        <v>1702</v>
      </c>
      <c r="Q375" t="s">
        <v>40</v>
      </c>
      <c r="R375" t="s">
        <v>40</v>
      </c>
      <c r="S375" t="s">
        <v>474</v>
      </c>
      <c r="T375" t="s">
        <v>67</v>
      </c>
      <c r="U375" t="s">
        <v>1754</v>
      </c>
      <c r="V375" t="s">
        <v>35</v>
      </c>
      <c r="W375" t="s">
        <v>35</v>
      </c>
      <c r="X375" t="s">
        <v>1616</v>
      </c>
      <c r="Y375" t="s">
        <v>1475</v>
      </c>
      <c r="Z375" t="s">
        <v>40</v>
      </c>
      <c r="AA375" t="s">
        <v>35</v>
      </c>
      <c r="AB375" t="s">
        <v>109</v>
      </c>
      <c r="AC375" t="s">
        <v>1652</v>
      </c>
      <c r="AD375" t="str">
        <f>HYPERLINK("https://esastar-publication.sso.esa.int/ESATenderActions/details/6824", "https://esastar-publication.sso.esa.int/ESATenderActions/details/6824")</f>
        <v>https://esastar-publication.sso.esa.int/ESATenderActions/details/6824</v>
      </c>
    </row>
    <row r="376" spans="1:30" hidden="1" x14ac:dyDescent="0.35">
      <c r="A376" t="s">
        <v>2037</v>
      </c>
      <c r="B376" t="s">
        <v>2038</v>
      </c>
      <c r="C376" t="s">
        <v>50</v>
      </c>
      <c r="D376" t="s">
        <v>2039</v>
      </c>
      <c r="E376" t="s">
        <v>34</v>
      </c>
      <c r="F376" t="s">
        <v>35</v>
      </c>
      <c r="G376" s="1">
        <v>43908</v>
      </c>
      <c r="H376" t="s">
        <v>35</v>
      </c>
      <c r="I376" t="s">
        <v>35</v>
      </c>
      <c r="J376" t="s">
        <v>35</v>
      </c>
      <c r="K376" t="s">
        <v>35</v>
      </c>
      <c r="L376" s="1">
        <v>44276</v>
      </c>
      <c r="M376" t="s">
        <v>1859</v>
      </c>
      <c r="N376" t="s">
        <v>53</v>
      </c>
      <c r="O376" t="s">
        <v>38</v>
      </c>
      <c r="P376" t="s">
        <v>54</v>
      </c>
      <c r="Q376" t="s">
        <v>40</v>
      </c>
      <c r="R376" t="s">
        <v>40</v>
      </c>
      <c r="S376" t="s">
        <v>66</v>
      </c>
      <c r="T376" t="s">
        <v>67</v>
      </c>
      <c r="U376" t="s">
        <v>2040</v>
      </c>
      <c r="V376" t="s">
        <v>1491</v>
      </c>
      <c r="W376" t="s">
        <v>2041</v>
      </c>
      <c r="X376" t="s">
        <v>35</v>
      </c>
      <c r="Y376" t="s">
        <v>2042</v>
      </c>
      <c r="Z376" t="s">
        <v>40</v>
      </c>
      <c r="AA376" t="s">
        <v>35</v>
      </c>
      <c r="AB376" t="s">
        <v>513</v>
      </c>
      <c r="AC376" t="s">
        <v>35</v>
      </c>
      <c r="AD376" t="str">
        <f>HYPERLINK("https://esastar-publication.sso.esa.int/ESATenderActions/details/6510", "https://esastar-publication.sso.esa.int/ESATenderActions/details/6510")</f>
        <v>https://esastar-publication.sso.esa.int/ESATenderActions/details/6510</v>
      </c>
    </row>
    <row r="377" spans="1:30" x14ac:dyDescent="0.35">
      <c r="A377" t="s">
        <v>2043</v>
      </c>
      <c r="B377" t="s">
        <v>2044</v>
      </c>
      <c r="C377" t="s">
        <v>32</v>
      </c>
      <c r="D377" t="s">
        <v>2045</v>
      </c>
      <c r="E377" t="s">
        <v>102</v>
      </c>
      <c r="F377" t="s">
        <v>198</v>
      </c>
      <c r="G377" s="1">
        <v>43908</v>
      </c>
      <c r="H377" s="1">
        <v>43944</v>
      </c>
      <c r="I377" s="1">
        <v>44926</v>
      </c>
      <c r="J377" s="1">
        <v>44912</v>
      </c>
      <c r="K377" s="1">
        <v>44912</v>
      </c>
      <c r="L377" s="1">
        <v>44760</v>
      </c>
      <c r="M377" t="s">
        <v>36</v>
      </c>
      <c r="N377" t="s">
        <v>173</v>
      </c>
      <c r="O377" t="s">
        <v>64</v>
      </c>
      <c r="P377" t="s">
        <v>35</v>
      </c>
      <c r="Q377" t="s">
        <v>40</v>
      </c>
      <c r="R377" t="s">
        <v>40</v>
      </c>
      <c r="S377" t="s">
        <v>1184</v>
      </c>
      <c r="T377" t="s">
        <v>67</v>
      </c>
      <c r="U377" t="s">
        <v>2046</v>
      </c>
      <c r="V377" t="s">
        <v>35</v>
      </c>
      <c r="W377" t="s">
        <v>35</v>
      </c>
      <c r="X377" t="s">
        <v>2047</v>
      </c>
      <c r="Y377" t="s">
        <v>2048</v>
      </c>
      <c r="Z377" t="s">
        <v>40</v>
      </c>
      <c r="AA377" t="s">
        <v>35</v>
      </c>
      <c r="AB377" t="s">
        <v>821</v>
      </c>
      <c r="AC377" t="s">
        <v>1188</v>
      </c>
      <c r="AD377" t="str">
        <f>HYPERLINK("https://esastar-publication.sso.esa.int/ESATenderActions/details/6821", "https://esastar-publication.sso.esa.int/ESATenderActions/details/6821")</f>
        <v>https://esastar-publication.sso.esa.int/ESATenderActions/details/6821</v>
      </c>
    </row>
    <row r="378" spans="1:30" x14ac:dyDescent="0.35">
      <c r="A378" t="s">
        <v>2049</v>
      </c>
      <c r="B378" t="s">
        <v>2050</v>
      </c>
      <c r="C378" t="s">
        <v>32</v>
      </c>
      <c r="D378" t="s">
        <v>2051</v>
      </c>
      <c r="E378" t="s">
        <v>102</v>
      </c>
      <c r="F378" t="s">
        <v>198</v>
      </c>
      <c r="G378" s="1">
        <v>43878</v>
      </c>
      <c r="H378" s="1">
        <v>43957</v>
      </c>
      <c r="I378" s="1">
        <v>46736</v>
      </c>
      <c r="J378" s="1">
        <v>46722</v>
      </c>
      <c r="K378" s="1">
        <v>46722</v>
      </c>
      <c r="L378" s="1">
        <v>46307</v>
      </c>
      <c r="M378" t="s">
        <v>36</v>
      </c>
      <c r="N378" t="s">
        <v>76</v>
      </c>
      <c r="O378" t="s">
        <v>64</v>
      </c>
      <c r="P378" t="s">
        <v>77</v>
      </c>
      <c r="Q378" t="s">
        <v>40</v>
      </c>
      <c r="R378" t="s">
        <v>40</v>
      </c>
      <c r="S378" t="s">
        <v>2022</v>
      </c>
      <c r="T378" t="s">
        <v>67</v>
      </c>
      <c r="U378" t="s">
        <v>2023</v>
      </c>
      <c r="V378" t="s">
        <v>35</v>
      </c>
      <c r="W378" t="s">
        <v>35</v>
      </c>
      <c r="X378" t="s">
        <v>630</v>
      </c>
      <c r="Y378" t="s">
        <v>2025</v>
      </c>
      <c r="Z378" t="s">
        <v>40</v>
      </c>
      <c r="AA378" t="s">
        <v>35</v>
      </c>
      <c r="AB378" t="s">
        <v>279</v>
      </c>
      <c r="AC378" t="s">
        <v>84</v>
      </c>
      <c r="AD378" t="str">
        <f>HYPERLINK("https://esastar-publication.sso.esa.int/ESATenderActions/details/6801", "https://esastar-publication.sso.esa.int/ESATenderActions/details/6801")</f>
        <v>https://esastar-publication.sso.esa.int/ESATenderActions/details/6801</v>
      </c>
    </row>
    <row r="379" spans="1:30" x14ac:dyDescent="0.35">
      <c r="A379" t="s">
        <v>2052</v>
      </c>
      <c r="B379" t="s">
        <v>2053</v>
      </c>
      <c r="C379" t="s">
        <v>32</v>
      </c>
      <c r="D379" t="s">
        <v>2054</v>
      </c>
      <c r="E379" t="s">
        <v>102</v>
      </c>
      <c r="F379" t="s">
        <v>352</v>
      </c>
      <c r="G379" s="1">
        <v>43873</v>
      </c>
      <c r="H379" s="1">
        <v>43892</v>
      </c>
      <c r="I379" s="1">
        <v>44623</v>
      </c>
      <c r="J379" s="1">
        <v>44609</v>
      </c>
      <c r="K379" s="1">
        <v>44609</v>
      </c>
      <c r="L379" s="1">
        <v>44970</v>
      </c>
      <c r="M379" t="s">
        <v>172</v>
      </c>
      <c r="N379" t="s">
        <v>37</v>
      </c>
      <c r="O379" t="s">
        <v>64</v>
      </c>
      <c r="P379" t="s">
        <v>1702</v>
      </c>
      <c r="Q379" t="s">
        <v>40</v>
      </c>
      <c r="R379" t="s">
        <v>40</v>
      </c>
      <c r="S379" t="s">
        <v>474</v>
      </c>
      <c r="T379" t="s">
        <v>67</v>
      </c>
      <c r="U379" t="s">
        <v>1754</v>
      </c>
      <c r="V379" t="s">
        <v>35</v>
      </c>
      <c r="W379" t="s">
        <v>35</v>
      </c>
      <c r="X379" t="s">
        <v>125</v>
      </c>
      <c r="Y379" t="s">
        <v>1943</v>
      </c>
      <c r="Z379" t="s">
        <v>40</v>
      </c>
      <c r="AA379" t="s">
        <v>35</v>
      </c>
      <c r="AB379" t="s">
        <v>109</v>
      </c>
      <c r="AC379" t="s">
        <v>1652</v>
      </c>
      <c r="AD379" t="str">
        <f>HYPERLINK("https://esastar-publication.sso.esa.int/ESATenderActions/details/6772", "https://esastar-publication.sso.esa.int/ESATenderActions/details/6772")</f>
        <v>https://esastar-publication.sso.esa.int/ESATenderActions/details/6772</v>
      </c>
    </row>
    <row r="380" spans="1:30" hidden="1" x14ac:dyDescent="0.35">
      <c r="A380" t="s">
        <v>2055</v>
      </c>
      <c r="B380" t="s">
        <v>2056</v>
      </c>
      <c r="C380" t="s">
        <v>50</v>
      </c>
      <c r="D380" t="s">
        <v>2057</v>
      </c>
      <c r="E380" t="s">
        <v>102</v>
      </c>
      <c r="F380" t="s">
        <v>103</v>
      </c>
      <c r="G380" s="1">
        <v>43846</v>
      </c>
      <c r="H380" t="s">
        <v>35</v>
      </c>
      <c r="I380" t="s">
        <v>35</v>
      </c>
      <c r="J380" t="s">
        <v>35</v>
      </c>
      <c r="K380" t="s">
        <v>35</v>
      </c>
      <c r="L380" s="1">
        <v>44276</v>
      </c>
      <c r="M380" t="s">
        <v>1859</v>
      </c>
      <c r="N380" t="s">
        <v>173</v>
      </c>
      <c r="O380" t="s">
        <v>622</v>
      </c>
      <c r="P380" t="s">
        <v>2058</v>
      </c>
      <c r="Q380" t="s">
        <v>40</v>
      </c>
      <c r="R380" t="s">
        <v>40</v>
      </c>
      <c r="S380" t="s">
        <v>2059</v>
      </c>
      <c r="T380" t="s">
        <v>67</v>
      </c>
      <c r="U380" t="s">
        <v>175</v>
      </c>
      <c r="V380" t="s">
        <v>80</v>
      </c>
      <c r="W380" t="s">
        <v>2060</v>
      </c>
      <c r="X380" t="s">
        <v>35</v>
      </c>
      <c r="Y380" t="s">
        <v>2061</v>
      </c>
      <c r="Z380" t="s">
        <v>40</v>
      </c>
      <c r="AA380" t="s">
        <v>35</v>
      </c>
      <c r="AB380" t="s">
        <v>35</v>
      </c>
      <c r="AC380" t="s">
        <v>35</v>
      </c>
      <c r="AD380" t="str">
        <f>HYPERLINK("https://esastar-publication.sso.esa.int/ESATenderActions/details/6499", "https://esastar-publication.sso.esa.int/ESATenderActions/details/6499")</f>
        <v>https://esastar-publication.sso.esa.int/ESATenderActions/details/6499</v>
      </c>
    </row>
    <row r="381" spans="1:30" hidden="1" x14ac:dyDescent="0.35">
      <c r="A381" t="s">
        <v>2062</v>
      </c>
      <c r="B381" t="s">
        <v>2063</v>
      </c>
      <c r="C381" t="s">
        <v>50</v>
      </c>
      <c r="D381" t="s">
        <v>2064</v>
      </c>
      <c r="E381" t="s">
        <v>34</v>
      </c>
      <c r="F381" t="s">
        <v>35</v>
      </c>
      <c r="G381" s="1">
        <v>43818</v>
      </c>
      <c r="H381" t="s">
        <v>35</v>
      </c>
      <c r="I381" t="s">
        <v>35</v>
      </c>
      <c r="J381" t="s">
        <v>35</v>
      </c>
      <c r="K381" t="s">
        <v>35</v>
      </c>
      <c r="L381" s="1">
        <v>44276</v>
      </c>
      <c r="M381" t="s">
        <v>1859</v>
      </c>
      <c r="N381" t="s">
        <v>53</v>
      </c>
      <c r="O381" t="s">
        <v>38</v>
      </c>
      <c r="P381" t="s">
        <v>54</v>
      </c>
      <c r="Q381" t="s">
        <v>40</v>
      </c>
      <c r="R381" t="s">
        <v>40</v>
      </c>
      <c r="S381" t="s">
        <v>66</v>
      </c>
      <c r="T381" t="s">
        <v>67</v>
      </c>
      <c r="U381" t="s">
        <v>2040</v>
      </c>
      <c r="V381" t="s">
        <v>1491</v>
      </c>
      <c r="W381" t="s">
        <v>2041</v>
      </c>
      <c r="X381" t="s">
        <v>35</v>
      </c>
      <c r="Y381" t="s">
        <v>2065</v>
      </c>
      <c r="Z381" t="s">
        <v>40</v>
      </c>
      <c r="AA381" t="s">
        <v>35</v>
      </c>
      <c r="AB381" t="s">
        <v>513</v>
      </c>
      <c r="AC381" t="s">
        <v>35</v>
      </c>
      <c r="AD381" t="str">
        <f>HYPERLINK("https://esastar-publication.sso.esa.int/ESATenderActions/details/6491", "https://esastar-publication.sso.esa.int/ESATenderActions/details/6491")</f>
        <v>https://esastar-publication.sso.esa.int/ESATenderActions/details/6491</v>
      </c>
    </row>
    <row r="382" spans="1:30" x14ac:dyDescent="0.35">
      <c r="A382" t="s">
        <v>2066</v>
      </c>
      <c r="B382" t="s">
        <v>2067</v>
      </c>
      <c r="C382" t="s">
        <v>32</v>
      </c>
      <c r="D382" t="s">
        <v>2068</v>
      </c>
      <c r="E382" t="s">
        <v>34</v>
      </c>
      <c r="F382" t="s">
        <v>35</v>
      </c>
      <c r="G382" s="1">
        <v>43801</v>
      </c>
      <c r="H382" s="1">
        <v>43798</v>
      </c>
      <c r="I382" s="1">
        <v>44561</v>
      </c>
      <c r="J382" s="1">
        <v>44547</v>
      </c>
      <c r="K382" s="1">
        <v>44547</v>
      </c>
      <c r="L382" s="1">
        <v>44276</v>
      </c>
      <c r="M382" t="s">
        <v>1859</v>
      </c>
      <c r="N382" t="s">
        <v>37</v>
      </c>
      <c r="O382" t="s">
        <v>199</v>
      </c>
      <c r="P382" t="s">
        <v>35</v>
      </c>
      <c r="Q382" t="s">
        <v>40</v>
      </c>
      <c r="R382" t="s">
        <v>40</v>
      </c>
      <c r="S382" t="s">
        <v>734</v>
      </c>
      <c r="T382" t="s">
        <v>67</v>
      </c>
      <c r="U382" t="s">
        <v>1888</v>
      </c>
      <c r="V382" t="s">
        <v>35</v>
      </c>
      <c r="W382" t="s">
        <v>35</v>
      </c>
      <c r="X382" t="s">
        <v>1897</v>
      </c>
      <c r="Y382" t="s">
        <v>82</v>
      </c>
      <c r="Z382" t="s">
        <v>40</v>
      </c>
      <c r="AA382" t="s">
        <v>35</v>
      </c>
      <c r="AB382" t="s">
        <v>705</v>
      </c>
      <c r="AC382" t="s">
        <v>1680</v>
      </c>
      <c r="AD382" t="str">
        <f>HYPERLINK("https://esastar-publication.sso.esa.int/ESATenderActions/details/6751", "https://esastar-publication.sso.esa.int/ESATenderActions/details/6751")</f>
        <v>https://esastar-publication.sso.esa.int/ESATenderActions/details/6751</v>
      </c>
    </row>
    <row r="383" spans="1:30" ht="72.5" hidden="1" x14ac:dyDescent="0.35">
      <c r="A383" t="s">
        <v>2069</v>
      </c>
      <c r="B383" t="s">
        <v>2070</v>
      </c>
      <c r="C383" t="s">
        <v>50</v>
      </c>
      <c r="D383" t="s">
        <v>2071</v>
      </c>
      <c r="E383" t="s">
        <v>34</v>
      </c>
      <c r="F383" t="s">
        <v>35</v>
      </c>
      <c r="G383" s="1">
        <v>43781</v>
      </c>
      <c r="H383" t="s">
        <v>35</v>
      </c>
      <c r="I383" t="s">
        <v>35</v>
      </c>
      <c r="J383" t="s">
        <v>35</v>
      </c>
      <c r="K383" t="s">
        <v>35</v>
      </c>
      <c r="L383" s="1">
        <v>44276</v>
      </c>
      <c r="M383" t="s">
        <v>1859</v>
      </c>
      <c r="N383" t="s">
        <v>37</v>
      </c>
      <c r="O383" t="s">
        <v>38</v>
      </c>
      <c r="P383" t="s">
        <v>35</v>
      </c>
      <c r="Q383" t="s">
        <v>40</v>
      </c>
      <c r="R383" t="s">
        <v>40</v>
      </c>
      <c r="S383" t="s">
        <v>1386</v>
      </c>
      <c r="T383" t="s">
        <v>67</v>
      </c>
      <c r="U383" t="s">
        <v>43</v>
      </c>
      <c r="V383" t="s">
        <v>56</v>
      </c>
      <c r="W383" t="s">
        <v>1492</v>
      </c>
      <c r="X383" t="s">
        <v>35</v>
      </c>
      <c r="Y383" t="s">
        <v>1561</v>
      </c>
      <c r="Z383" t="s">
        <v>40</v>
      </c>
      <c r="AA383" t="s">
        <v>35</v>
      </c>
      <c r="AB383" t="s">
        <v>1387</v>
      </c>
      <c r="AC383" t="s">
        <v>2072</v>
      </c>
      <c r="AD383" t="str">
        <f>HYPERLINK("https://esastar-publication.sso.esa.int/ESATenderActions/details/6493", "https://esastar-publication.sso.esa.int/ESATenderActions/details/6493")</f>
        <v>https://esastar-publication.sso.esa.int/ESATenderActions/details/6493</v>
      </c>
    </row>
    <row r="384" spans="1:30" x14ac:dyDescent="0.35">
      <c r="A384" t="s">
        <v>2073</v>
      </c>
      <c r="B384" t="s">
        <v>2074</v>
      </c>
      <c r="C384" t="s">
        <v>32</v>
      </c>
      <c r="D384" t="s">
        <v>2075</v>
      </c>
      <c r="E384" t="s">
        <v>102</v>
      </c>
      <c r="F384" t="s">
        <v>198</v>
      </c>
      <c r="G384" s="1">
        <v>43780</v>
      </c>
      <c r="H384" s="1">
        <v>43780</v>
      </c>
      <c r="I384" s="1">
        <v>43889</v>
      </c>
      <c r="J384" s="1">
        <v>43875</v>
      </c>
      <c r="K384" s="1">
        <v>43875</v>
      </c>
      <c r="L384" s="1">
        <v>44551</v>
      </c>
      <c r="M384" t="s">
        <v>172</v>
      </c>
      <c r="N384" t="s">
        <v>37</v>
      </c>
      <c r="O384" t="s">
        <v>622</v>
      </c>
      <c r="P384" t="s">
        <v>1702</v>
      </c>
      <c r="Q384" t="s">
        <v>40</v>
      </c>
      <c r="R384" t="s">
        <v>40</v>
      </c>
      <c r="S384" t="s">
        <v>474</v>
      </c>
      <c r="T384" t="s">
        <v>67</v>
      </c>
      <c r="U384" t="s">
        <v>2012</v>
      </c>
      <c r="V384" t="s">
        <v>35</v>
      </c>
      <c r="W384" t="s">
        <v>35</v>
      </c>
      <c r="X384" t="s">
        <v>2076</v>
      </c>
      <c r="Y384" t="s">
        <v>2077</v>
      </c>
      <c r="Z384" t="s">
        <v>40</v>
      </c>
      <c r="AA384" t="s">
        <v>35</v>
      </c>
      <c r="AB384" t="s">
        <v>109</v>
      </c>
      <c r="AC384" t="s">
        <v>35</v>
      </c>
      <c r="AD384" t="str">
        <f>HYPERLINK("https://esastar-publication.sso.esa.int/ESATenderActions/details/6750", "https://esastar-publication.sso.esa.int/ESATenderActions/details/6750")</f>
        <v>https://esastar-publication.sso.esa.int/ESATenderActions/details/6750</v>
      </c>
    </row>
    <row r="385" spans="1:30" ht="72.5" x14ac:dyDescent="0.35">
      <c r="A385" t="s">
        <v>2078</v>
      </c>
      <c r="B385" t="s">
        <v>2079</v>
      </c>
      <c r="C385" t="s">
        <v>32</v>
      </c>
      <c r="D385" t="s">
        <v>2080</v>
      </c>
      <c r="E385" t="s">
        <v>34</v>
      </c>
      <c r="F385" t="s">
        <v>35</v>
      </c>
      <c r="G385" s="1">
        <v>43671</v>
      </c>
      <c r="H385" s="1">
        <v>43685</v>
      </c>
      <c r="I385" s="1">
        <v>43755</v>
      </c>
      <c r="J385" s="1">
        <v>43741</v>
      </c>
      <c r="K385" s="1">
        <v>43741</v>
      </c>
      <c r="L385" s="1">
        <v>44284</v>
      </c>
      <c r="M385" t="s">
        <v>1859</v>
      </c>
      <c r="N385" t="s">
        <v>37</v>
      </c>
      <c r="O385" t="s">
        <v>38</v>
      </c>
      <c r="P385" t="s">
        <v>35</v>
      </c>
      <c r="Q385" t="s">
        <v>40</v>
      </c>
      <c r="R385" t="s">
        <v>40</v>
      </c>
      <c r="S385" t="s">
        <v>2081</v>
      </c>
      <c r="T385" t="s">
        <v>67</v>
      </c>
      <c r="U385" t="s">
        <v>43</v>
      </c>
      <c r="V385" t="s">
        <v>35</v>
      </c>
      <c r="W385" t="s">
        <v>35</v>
      </c>
      <c r="X385" t="s">
        <v>2082</v>
      </c>
      <c r="Y385" t="s">
        <v>1561</v>
      </c>
      <c r="Z385" t="s">
        <v>40</v>
      </c>
      <c r="AA385" t="s">
        <v>35</v>
      </c>
      <c r="AB385" t="s">
        <v>2083</v>
      </c>
      <c r="AC385" t="s">
        <v>405</v>
      </c>
      <c r="AD385" t="str">
        <f>HYPERLINK("https://esastar-publication.sso.esa.int/ESATenderActions/details/10782", "https://esastar-publication.sso.esa.int/ESATenderActions/details/10782")</f>
        <v>https://esastar-publication.sso.esa.int/ESATenderActions/details/10782</v>
      </c>
    </row>
    <row r="386" spans="1:30" x14ac:dyDescent="0.35">
      <c r="A386" t="s">
        <v>2084</v>
      </c>
      <c r="B386" t="s">
        <v>2085</v>
      </c>
      <c r="C386" t="s">
        <v>32</v>
      </c>
      <c r="D386" t="s">
        <v>2086</v>
      </c>
      <c r="E386" t="s">
        <v>34</v>
      </c>
      <c r="F386" t="s">
        <v>35</v>
      </c>
      <c r="G386" s="1">
        <v>43637</v>
      </c>
      <c r="H386" s="1">
        <v>43651</v>
      </c>
      <c r="I386" s="1">
        <v>43714</v>
      </c>
      <c r="J386" s="1">
        <v>43700</v>
      </c>
      <c r="K386" s="1">
        <v>43700</v>
      </c>
      <c r="L386" s="1">
        <v>44308</v>
      </c>
      <c r="M386" t="s">
        <v>1859</v>
      </c>
      <c r="N386" t="s">
        <v>53</v>
      </c>
      <c r="O386" t="s">
        <v>38</v>
      </c>
      <c r="P386" t="s">
        <v>54</v>
      </c>
      <c r="Q386" t="s">
        <v>40</v>
      </c>
      <c r="R386" t="s">
        <v>40</v>
      </c>
      <c r="S386" t="s">
        <v>66</v>
      </c>
      <c r="T386" t="s">
        <v>67</v>
      </c>
      <c r="U386" t="s">
        <v>2087</v>
      </c>
      <c r="V386" t="s">
        <v>35</v>
      </c>
      <c r="W386" t="s">
        <v>35</v>
      </c>
      <c r="X386" t="s">
        <v>854</v>
      </c>
      <c r="Y386" t="s">
        <v>2088</v>
      </c>
      <c r="Z386" t="s">
        <v>40</v>
      </c>
      <c r="AA386" t="s">
        <v>35</v>
      </c>
      <c r="AB386" t="s">
        <v>2089</v>
      </c>
      <c r="AC386" t="s">
        <v>35</v>
      </c>
      <c r="AD386" t="str">
        <f>HYPERLINK("https://esastar-publication.sso.esa.int/ESATenderActions/details/14072", "https://esastar-publication.sso.esa.int/ESATenderActions/details/14072")</f>
        <v>https://esastar-publication.sso.esa.int/ESATenderActions/details/14072</v>
      </c>
    </row>
    <row r="387" spans="1:30" x14ac:dyDescent="0.35">
      <c r="A387" t="s">
        <v>2090</v>
      </c>
      <c r="B387" t="s">
        <v>2091</v>
      </c>
      <c r="C387" t="s">
        <v>32</v>
      </c>
      <c r="D387" t="s">
        <v>2092</v>
      </c>
      <c r="E387" t="s">
        <v>34</v>
      </c>
      <c r="F387" t="s">
        <v>35</v>
      </c>
      <c r="G387" s="1">
        <v>43636</v>
      </c>
      <c r="H387" s="1">
        <v>43650</v>
      </c>
      <c r="I387" s="1">
        <v>43766</v>
      </c>
      <c r="J387" s="1">
        <v>43752</v>
      </c>
      <c r="K387" s="1">
        <v>43752</v>
      </c>
      <c r="L387" s="1">
        <v>44529</v>
      </c>
      <c r="M387" t="s">
        <v>2093</v>
      </c>
      <c r="N387" t="s">
        <v>37</v>
      </c>
      <c r="O387" t="s">
        <v>64</v>
      </c>
      <c r="P387" t="s">
        <v>39</v>
      </c>
      <c r="Q387" t="s">
        <v>40</v>
      </c>
      <c r="R387" t="s">
        <v>40</v>
      </c>
      <c r="S387" t="s">
        <v>2094</v>
      </c>
      <c r="T387" t="s">
        <v>67</v>
      </c>
      <c r="U387" t="s">
        <v>1861</v>
      </c>
      <c r="V387" t="s">
        <v>35</v>
      </c>
      <c r="W387" t="s">
        <v>35</v>
      </c>
      <c r="X387" t="s">
        <v>1704</v>
      </c>
      <c r="Y387" t="s">
        <v>1863</v>
      </c>
      <c r="Z387" t="s">
        <v>40</v>
      </c>
      <c r="AA387" t="s">
        <v>35</v>
      </c>
      <c r="AB387" t="s">
        <v>705</v>
      </c>
      <c r="AC387" t="s">
        <v>926</v>
      </c>
      <c r="AD387" t="str">
        <f>HYPERLINK("https://esastar-publication.sso.esa.int/ESATenderActions/details/10158", "https://esastar-publication.sso.esa.int/ESATenderActions/details/10158")</f>
        <v>https://esastar-publication.sso.esa.int/ESATenderActions/details/10158</v>
      </c>
    </row>
    <row r="388" spans="1:30" ht="29" hidden="1" x14ac:dyDescent="0.35">
      <c r="A388" t="s">
        <v>2095</v>
      </c>
      <c r="B388" t="s">
        <v>2096</v>
      </c>
      <c r="C388" t="s">
        <v>50</v>
      </c>
      <c r="D388" t="s">
        <v>2097</v>
      </c>
      <c r="E388" t="s">
        <v>34</v>
      </c>
      <c r="F388" t="s">
        <v>35</v>
      </c>
      <c r="G388" s="1">
        <v>43560</v>
      </c>
      <c r="H388" t="s">
        <v>35</v>
      </c>
      <c r="I388" t="s">
        <v>35</v>
      </c>
      <c r="J388" t="s">
        <v>35</v>
      </c>
      <c r="K388" t="s">
        <v>35</v>
      </c>
      <c r="L388" s="1">
        <v>44276</v>
      </c>
      <c r="M388" t="s">
        <v>1859</v>
      </c>
      <c r="N388" t="s">
        <v>37</v>
      </c>
      <c r="O388" t="s">
        <v>38</v>
      </c>
      <c r="P388" t="s">
        <v>35</v>
      </c>
      <c r="Q388" t="s">
        <v>40</v>
      </c>
      <c r="R388" t="s">
        <v>40</v>
      </c>
      <c r="S388" t="s">
        <v>164</v>
      </c>
      <c r="T388" t="s">
        <v>67</v>
      </c>
      <c r="U388" t="s">
        <v>2098</v>
      </c>
      <c r="V388" t="s">
        <v>80</v>
      </c>
      <c r="W388" t="s">
        <v>166</v>
      </c>
      <c r="X388" t="s">
        <v>35</v>
      </c>
      <c r="Y388" t="s">
        <v>2099</v>
      </c>
      <c r="Z388" t="s">
        <v>40</v>
      </c>
      <c r="AA388" t="s">
        <v>35</v>
      </c>
      <c r="AB388" t="s">
        <v>2100</v>
      </c>
      <c r="AC388" t="s">
        <v>35</v>
      </c>
      <c r="AD388" t="str">
        <f>HYPERLINK("https://esastar-publication.sso.esa.int/ESATenderActions/details/6503", "https://esastar-publication.sso.esa.int/ESATenderActions/details/6503")</f>
        <v>https://esastar-publication.sso.esa.int/ESATenderActions/details/6503</v>
      </c>
    </row>
    <row r="389" spans="1:30" hidden="1" x14ac:dyDescent="0.35">
      <c r="A389" t="s">
        <v>2101</v>
      </c>
      <c r="B389" t="s">
        <v>2102</v>
      </c>
      <c r="C389" t="s">
        <v>50</v>
      </c>
      <c r="D389" t="s">
        <v>2103</v>
      </c>
      <c r="E389" t="s">
        <v>102</v>
      </c>
      <c r="F389" t="s">
        <v>103</v>
      </c>
      <c r="G389" s="1">
        <v>43528</v>
      </c>
      <c r="H389" t="s">
        <v>35</v>
      </c>
      <c r="I389" t="s">
        <v>35</v>
      </c>
      <c r="J389" t="s">
        <v>35</v>
      </c>
      <c r="K389" t="s">
        <v>35</v>
      </c>
      <c r="L389" s="1">
        <v>44276</v>
      </c>
      <c r="M389" t="s">
        <v>1859</v>
      </c>
      <c r="N389" t="s">
        <v>37</v>
      </c>
      <c r="O389" t="s">
        <v>64</v>
      </c>
      <c r="P389" t="s">
        <v>35</v>
      </c>
      <c r="Q389" t="s">
        <v>40</v>
      </c>
      <c r="R389" t="s">
        <v>40</v>
      </c>
      <c r="S389" t="s">
        <v>387</v>
      </c>
      <c r="T389" t="s">
        <v>67</v>
      </c>
      <c r="U389" t="s">
        <v>1881</v>
      </c>
      <c r="V389" t="s">
        <v>35</v>
      </c>
      <c r="W389" t="s">
        <v>2104</v>
      </c>
      <c r="X389" t="s">
        <v>35</v>
      </c>
      <c r="Y389" t="s">
        <v>2105</v>
      </c>
      <c r="Z389" t="s">
        <v>40</v>
      </c>
      <c r="AA389" t="s">
        <v>35</v>
      </c>
      <c r="AB389" t="s">
        <v>109</v>
      </c>
      <c r="AC389" t="s">
        <v>648</v>
      </c>
      <c r="AD389" t="str">
        <f>HYPERLINK("https://esastar-publication.sso.esa.int/ESATenderActions/details/6495", "https://esastar-publication.sso.esa.int/ESATenderActions/details/6495")</f>
        <v>https://esastar-publication.sso.esa.int/ESATenderActions/details/6495</v>
      </c>
    </row>
    <row r="390" spans="1:30" x14ac:dyDescent="0.35">
      <c r="A390" t="s">
        <v>2106</v>
      </c>
      <c r="B390" t="s">
        <v>2107</v>
      </c>
      <c r="C390" t="s">
        <v>32</v>
      </c>
      <c r="D390" t="s">
        <v>2108</v>
      </c>
      <c r="E390" t="s">
        <v>34</v>
      </c>
      <c r="F390" t="s">
        <v>35</v>
      </c>
      <c r="G390" s="1">
        <v>43528</v>
      </c>
      <c r="H390" s="1">
        <v>43535</v>
      </c>
      <c r="I390" s="1">
        <v>43601</v>
      </c>
      <c r="J390" s="1">
        <v>43587</v>
      </c>
      <c r="K390" s="1">
        <v>43587</v>
      </c>
      <c r="L390" s="1">
        <v>44276</v>
      </c>
      <c r="M390" t="s">
        <v>1859</v>
      </c>
      <c r="N390" t="s">
        <v>37</v>
      </c>
      <c r="O390" t="s">
        <v>38</v>
      </c>
      <c r="P390" t="s">
        <v>35</v>
      </c>
      <c r="Q390" t="s">
        <v>40</v>
      </c>
      <c r="R390" t="s">
        <v>40</v>
      </c>
      <c r="S390" t="s">
        <v>387</v>
      </c>
      <c r="T390" t="s">
        <v>67</v>
      </c>
      <c r="U390" t="s">
        <v>1881</v>
      </c>
      <c r="V390" t="s">
        <v>35</v>
      </c>
      <c r="W390" t="s">
        <v>35</v>
      </c>
      <c r="X390" t="s">
        <v>388</v>
      </c>
      <c r="Y390" t="s">
        <v>2105</v>
      </c>
      <c r="Z390" t="s">
        <v>40</v>
      </c>
      <c r="AA390" t="s">
        <v>35</v>
      </c>
      <c r="AB390" t="s">
        <v>127</v>
      </c>
      <c r="AC390" t="s">
        <v>1893</v>
      </c>
      <c r="AD390" t="str">
        <f>HYPERLINK("https://esastar-publication.sso.esa.int/ESATenderActions/details/6705", "https://esastar-publication.sso.esa.int/ESATenderActions/details/6705")</f>
        <v>https://esastar-publication.sso.esa.int/ESATenderActions/details/6705</v>
      </c>
    </row>
    <row r="391" spans="1:30" hidden="1" x14ac:dyDescent="0.35">
      <c r="A391" t="s">
        <v>2109</v>
      </c>
      <c r="B391" t="s">
        <v>2110</v>
      </c>
      <c r="C391" t="s">
        <v>50</v>
      </c>
      <c r="D391" t="s">
        <v>2111</v>
      </c>
      <c r="E391" t="s">
        <v>102</v>
      </c>
      <c r="F391" t="s">
        <v>103</v>
      </c>
      <c r="G391" s="1">
        <v>43500</v>
      </c>
      <c r="H391" t="s">
        <v>35</v>
      </c>
      <c r="I391" t="s">
        <v>35</v>
      </c>
      <c r="J391" t="s">
        <v>35</v>
      </c>
      <c r="K391" t="s">
        <v>35</v>
      </c>
      <c r="L391" s="1">
        <v>44276</v>
      </c>
      <c r="M391" t="s">
        <v>1859</v>
      </c>
      <c r="N391" t="s">
        <v>173</v>
      </c>
      <c r="O391" t="s">
        <v>622</v>
      </c>
      <c r="P391" t="s">
        <v>2058</v>
      </c>
      <c r="Q391" t="s">
        <v>40</v>
      </c>
      <c r="R391" t="s">
        <v>40</v>
      </c>
      <c r="S391" t="s">
        <v>2059</v>
      </c>
      <c r="T391" t="s">
        <v>67</v>
      </c>
      <c r="U391" t="s">
        <v>175</v>
      </c>
      <c r="V391" t="s">
        <v>80</v>
      </c>
      <c r="W391" t="s">
        <v>2060</v>
      </c>
      <c r="X391" t="s">
        <v>35</v>
      </c>
      <c r="Y391" t="s">
        <v>2061</v>
      </c>
      <c r="Z391" t="s">
        <v>40</v>
      </c>
      <c r="AA391" t="s">
        <v>35</v>
      </c>
      <c r="AB391" t="s">
        <v>35</v>
      </c>
      <c r="AC391" t="s">
        <v>35</v>
      </c>
      <c r="AD391" t="str">
        <f>HYPERLINK("https://esastar-publication.sso.esa.int/ESATenderActions/details/6498", "https://esastar-publication.sso.esa.int/ESATenderActions/details/6498")</f>
        <v>https://esastar-publication.sso.esa.int/ESATenderActions/details/6498</v>
      </c>
    </row>
    <row r="392" spans="1:30" x14ac:dyDescent="0.35">
      <c r="A392" t="s">
        <v>2112</v>
      </c>
      <c r="B392" t="s">
        <v>2113</v>
      </c>
      <c r="C392" t="s">
        <v>32</v>
      </c>
      <c r="D392" t="s">
        <v>2114</v>
      </c>
      <c r="E392" t="s">
        <v>34</v>
      </c>
      <c r="F392" t="s">
        <v>35</v>
      </c>
      <c r="G392" s="1">
        <v>43500</v>
      </c>
      <c r="H392" s="1">
        <v>43627</v>
      </c>
      <c r="I392" s="1">
        <v>43803</v>
      </c>
      <c r="J392" s="1">
        <v>43789</v>
      </c>
      <c r="K392" s="1">
        <v>43789</v>
      </c>
      <c r="L392" s="1">
        <v>44276</v>
      </c>
      <c r="M392" t="s">
        <v>1859</v>
      </c>
      <c r="N392" t="s">
        <v>501</v>
      </c>
      <c r="O392" t="s">
        <v>64</v>
      </c>
      <c r="P392" t="s">
        <v>1702</v>
      </c>
      <c r="Q392" t="s">
        <v>40</v>
      </c>
      <c r="R392" t="s">
        <v>40</v>
      </c>
      <c r="S392" t="s">
        <v>123</v>
      </c>
      <c r="T392" t="s">
        <v>67</v>
      </c>
      <c r="U392" t="s">
        <v>1888</v>
      </c>
      <c r="V392" t="s">
        <v>35</v>
      </c>
      <c r="W392" t="s">
        <v>35</v>
      </c>
      <c r="X392" t="s">
        <v>305</v>
      </c>
      <c r="Y392" t="s">
        <v>1907</v>
      </c>
      <c r="Z392" t="s">
        <v>40</v>
      </c>
      <c r="AA392" t="s">
        <v>35</v>
      </c>
      <c r="AB392" t="s">
        <v>2115</v>
      </c>
      <c r="AC392" t="s">
        <v>2116</v>
      </c>
      <c r="AD392" t="str">
        <f>HYPERLINK("https://esastar-publication.sso.esa.int/ESATenderActions/details/6703", "https://esastar-publication.sso.esa.int/ESATenderActions/details/6703")</f>
        <v>https://esastar-publication.sso.esa.int/ESATenderActions/details/6703</v>
      </c>
    </row>
    <row r="393" spans="1:30" ht="29" x14ac:dyDescent="0.35">
      <c r="A393" t="s">
        <v>2117</v>
      </c>
      <c r="B393" t="s">
        <v>2118</v>
      </c>
      <c r="C393" t="s">
        <v>32</v>
      </c>
      <c r="D393" t="s">
        <v>2119</v>
      </c>
      <c r="E393" t="s">
        <v>34</v>
      </c>
      <c r="F393" t="s">
        <v>35</v>
      </c>
      <c r="G393" s="1">
        <v>43441</v>
      </c>
      <c r="H393" s="1">
        <v>43455</v>
      </c>
      <c r="I393" s="1">
        <v>43523</v>
      </c>
      <c r="J393" s="1">
        <v>43509</v>
      </c>
      <c r="K393" s="1">
        <v>43509</v>
      </c>
      <c r="L393" s="1">
        <v>44284</v>
      </c>
      <c r="M393" t="s">
        <v>1859</v>
      </c>
      <c r="N393" t="s">
        <v>37</v>
      </c>
      <c r="O393" t="s">
        <v>64</v>
      </c>
      <c r="P393" t="s">
        <v>35</v>
      </c>
      <c r="Q393" t="s">
        <v>40</v>
      </c>
      <c r="R393" t="s">
        <v>40</v>
      </c>
      <c r="S393" t="s">
        <v>387</v>
      </c>
      <c r="T393" t="s">
        <v>67</v>
      </c>
      <c r="U393" t="s">
        <v>1881</v>
      </c>
      <c r="V393" t="s">
        <v>35</v>
      </c>
      <c r="W393" t="s">
        <v>35</v>
      </c>
      <c r="X393" t="s">
        <v>388</v>
      </c>
      <c r="Y393" t="s">
        <v>2120</v>
      </c>
      <c r="Z393" t="s">
        <v>40</v>
      </c>
      <c r="AA393" t="s">
        <v>35</v>
      </c>
      <c r="AB393" t="s">
        <v>1587</v>
      </c>
      <c r="AC393" t="s">
        <v>2121</v>
      </c>
      <c r="AD393" t="str">
        <f>HYPERLINK("https://esastar-publication.sso.esa.int/ESATenderActions/details/9965", "https://esastar-publication.sso.esa.int/ESATenderActions/details/9965")</f>
        <v>https://esastar-publication.sso.esa.int/ESATenderActions/details/9965</v>
      </c>
    </row>
    <row r="394" spans="1:30" x14ac:dyDescent="0.35">
      <c r="A394" t="s">
        <v>2122</v>
      </c>
      <c r="B394" t="s">
        <v>2123</v>
      </c>
      <c r="C394" t="s">
        <v>32</v>
      </c>
      <c r="D394" t="s">
        <v>2124</v>
      </c>
      <c r="E394" t="s">
        <v>34</v>
      </c>
      <c r="F394" t="s">
        <v>35</v>
      </c>
      <c r="G394" s="1">
        <v>43385</v>
      </c>
      <c r="H394" s="1">
        <v>43399</v>
      </c>
      <c r="I394" s="1">
        <v>43472</v>
      </c>
      <c r="J394" s="1">
        <v>43458</v>
      </c>
      <c r="K394" s="1">
        <v>43458</v>
      </c>
      <c r="L394" s="1">
        <v>44281</v>
      </c>
      <c r="M394" t="s">
        <v>1859</v>
      </c>
      <c r="N394" t="s">
        <v>37</v>
      </c>
      <c r="O394" t="s">
        <v>38</v>
      </c>
      <c r="P394" t="s">
        <v>39</v>
      </c>
      <c r="Q394" t="s">
        <v>40</v>
      </c>
      <c r="R394" t="s">
        <v>40</v>
      </c>
      <c r="S394" t="s">
        <v>95</v>
      </c>
      <c r="T394" t="s">
        <v>67</v>
      </c>
      <c r="U394" t="s">
        <v>43</v>
      </c>
      <c r="V394" t="s">
        <v>35</v>
      </c>
      <c r="W394" t="s">
        <v>35</v>
      </c>
      <c r="X394" t="s">
        <v>1616</v>
      </c>
      <c r="Y394" t="s">
        <v>1475</v>
      </c>
      <c r="Z394" t="s">
        <v>40</v>
      </c>
      <c r="AA394" t="s">
        <v>35</v>
      </c>
      <c r="AB394" t="s">
        <v>625</v>
      </c>
      <c r="AC394" t="s">
        <v>2125</v>
      </c>
      <c r="AD394" t="str">
        <f>HYPERLINK("https://esastar-publication.sso.esa.int/ESATenderActions/details/9772", "https://esastar-publication.sso.esa.int/ESATenderActions/details/9772")</f>
        <v>https://esastar-publication.sso.esa.int/ESATenderActions/details/9772</v>
      </c>
    </row>
    <row r="395" spans="1:30" x14ac:dyDescent="0.35">
      <c r="A395" t="s">
        <v>2126</v>
      </c>
      <c r="B395" t="s">
        <v>2127</v>
      </c>
      <c r="C395" t="s">
        <v>32</v>
      </c>
      <c r="D395" t="s">
        <v>2128</v>
      </c>
      <c r="E395" t="s">
        <v>34</v>
      </c>
      <c r="F395" t="s">
        <v>35</v>
      </c>
      <c r="G395" s="1">
        <v>43383</v>
      </c>
      <c r="H395" s="1">
        <v>43383</v>
      </c>
      <c r="I395" s="1">
        <v>43432</v>
      </c>
      <c r="J395" s="1">
        <v>43418</v>
      </c>
      <c r="K395" s="1">
        <v>43418</v>
      </c>
      <c r="L395" s="1">
        <v>44276</v>
      </c>
      <c r="M395" t="s">
        <v>1859</v>
      </c>
      <c r="N395" t="s">
        <v>37</v>
      </c>
      <c r="O395" t="s">
        <v>64</v>
      </c>
      <c r="P395" t="s">
        <v>39</v>
      </c>
      <c r="Q395" t="s">
        <v>40</v>
      </c>
      <c r="R395" t="s">
        <v>40</v>
      </c>
      <c r="S395" t="s">
        <v>95</v>
      </c>
      <c r="T395" t="s">
        <v>67</v>
      </c>
      <c r="U395" t="s">
        <v>623</v>
      </c>
      <c r="V395" t="s">
        <v>35</v>
      </c>
      <c r="W395" t="s">
        <v>35</v>
      </c>
      <c r="X395" t="s">
        <v>1616</v>
      </c>
      <c r="Y395" t="s">
        <v>2129</v>
      </c>
      <c r="Z395" t="s">
        <v>40</v>
      </c>
      <c r="AA395" t="s">
        <v>35</v>
      </c>
      <c r="AB395" t="s">
        <v>625</v>
      </c>
      <c r="AC395" t="s">
        <v>285</v>
      </c>
      <c r="AD395" t="str">
        <f>HYPERLINK("https://esastar-publication.sso.esa.int/ESATenderActions/details/7271", "https://esastar-publication.sso.esa.int/ESATenderActions/details/7271")</f>
        <v>https://esastar-publication.sso.esa.int/ESATenderActions/details/7271</v>
      </c>
    </row>
    <row r="396" spans="1:30" ht="29" x14ac:dyDescent="0.35">
      <c r="A396" t="s">
        <v>2130</v>
      </c>
      <c r="B396" t="s">
        <v>2131</v>
      </c>
      <c r="C396" t="s">
        <v>32</v>
      </c>
      <c r="D396" t="s">
        <v>2132</v>
      </c>
      <c r="E396" t="s">
        <v>34</v>
      </c>
      <c r="F396" t="s">
        <v>35</v>
      </c>
      <c r="G396" s="1">
        <v>43364</v>
      </c>
      <c r="H396" s="1">
        <v>43378</v>
      </c>
      <c r="I396" s="1">
        <v>43420</v>
      </c>
      <c r="J396" s="1">
        <v>43406</v>
      </c>
      <c r="K396" s="1">
        <v>43406</v>
      </c>
      <c r="L396" s="1">
        <v>44281</v>
      </c>
      <c r="M396" t="s">
        <v>1859</v>
      </c>
      <c r="N396" t="s">
        <v>37</v>
      </c>
      <c r="O396" t="s">
        <v>38</v>
      </c>
      <c r="P396" t="s">
        <v>35</v>
      </c>
      <c r="Q396" t="s">
        <v>40</v>
      </c>
      <c r="R396" t="s">
        <v>40</v>
      </c>
      <c r="S396" t="s">
        <v>2081</v>
      </c>
      <c r="T396" t="s">
        <v>141</v>
      </c>
      <c r="U396" t="s">
        <v>43</v>
      </c>
      <c r="V396" t="s">
        <v>35</v>
      </c>
      <c r="W396" t="s">
        <v>35</v>
      </c>
      <c r="X396" t="s">
        <v>2082</v>
      </c>
      <c r="Y396" t="s">
        <v>1107</v>
      </c>
      <c r="Z396" t="s">
        <v>40</v>
      </c>
      <c r="AA396" t="s">
        <v>35</v>
      </c>
      <c r="AB396" t="s">
        <v>866</v>
      </c>
      <c r="AC396" t="s">
        <v>921</v>
      </c>
      <c r="AD396" t="str">
        <f>HYPERLINK("https://esastar-publication.sso.esa.int/ESATenderActions/details/9759", "https://esastar-publication.sso.esa.int/ESATenderActions/details/9759")</f>
        <v>https://esastar-publication.sso.esa.int/ESATenderActions/details/9759</v>
      </c>
    </row>
    <row r="397" spans="1:30" ht="29" x14ac:dyDescent="0.35">
      <c r="A397" t="s">
        <v>2133</v>
      </c>
      <c r="B397" t="s">
        <v>2134</v>
      </c>
      <c r="C397" t="s">
        <v>32</v>
      </c>
      <c r="D397" t="s">
        <v>2135</v>
      </c>
      <c r="E397" t="s">
        <v>34</v>
      </c>
      <c r="F397" t="s">
        <v>35</v>
      </c>
      <c r="G397" s="1">
        <v>43347</v>
      </c>
      <c r="H397" s="1">
        <v>43361</v>
      </c>
      <c r="I397" s="1">
        <v>43409</v>
      </c>
      <c r="J397" s="1">
        <v>43395</v>
      </c>
      <c r="K397" s="1">
        <v>43395</v>
      </c>
      <c r="L397" s="1">
        <v>44281</v>
      </c>
      <c r="M397" t="s">
        <v>1859</v>
      </c>
      <c r="N397" t="s">
        <v>37</v>
      </c>
      <c r="O397" t="s">
        <v>38</v>
      </c>
      <c r="P397" t="s">
        <v>39</v>
      </c>
      <c r="Q397" t="s">
        <v>40</v>
      </c>
      <c r="R397" t="s">
        <v>40</v>
      </c>
      <c r="S397" t="s">
        <v>1239</v>
      </c>
      <c r="T397" t="s">
        <v>67</v>
      </c>
      <c r="U397" t="s">
        <v>114</v>
      </c>
      <c r="V397" t="s">
        <v>35</v>
      </c>
      <c r="W397" t="s">
        <v>35</v>
      </c>
      <c r="X397" t="s">
        <v>1464</v>
      </c>
      <c r="Y397" t="s">
        <v>116</v>
      </c>
      <c r="Z397" t="s">
        <v>40</v>
      </c>
      <c r="AA397" t="s">
        <v>35</v>
      </c>
      <c r="AB397" t="s">
        <v>1325</v>
      </c>
      <c r="AC397" t="s">
        <v>2136</v>
      </c>
      <c r="AD397" t="str">
        <f>HYPERLINK("https://esastar-publication.sso.esa.int/ESATenderActions/details/9629", "https://esastar-publication.sso.esa.int/ESATenderActions/details/9629")</f>
        <v>https://esastar-publication.sso.esa.int/ESATenderActions/details/9629</v>
      </c>
    </row>
    <row r="398" spans="1:30" x14ac:dyDescent="0.35">
      <c r="A398" t="s">
        <v>2137</v>
      </c>
      <c r="B398" t="s">
        <v>2138</v>
      </c>
      <c r="C398" t="s">
        <v>32</v>
      </c>
      <c r="D398" t="s">
        <v>2139</v>
      </c>
      <c r="E398" t="s">
        <v>34</v>
      </c>
      <c r="F398" t="s">
        <v>35</v>
      </c>
      <c r="G398" s="1">
        <v>43292</v>
      </c>
      <c r="H398" s="1">
        <v>43306</v>
      </c>
      <c r="I398" s="1">
        <v>43385</v>
      </c>
      <c r="J398" s="1">
        <v>43371</v>
      </c>
      <c r="K398" s="1">
        <v>43371</v>
      </c>
      <c r="L398" s="1">
        <v>44281</v>
      </c>
      <c r="M398" t="s">
        <v>1859</v>
      </c>
      <c r="N398" t="s">
        <v>37</v>
      </c>
      <c r="O398" t="s">
        <v>38</v>
      </c>
      <c r="P398" t="s">
        <v>35</v>
      </c>
      <c r="Q398" t="s">
        <v>40</v>
      </c>
      <c r="R398" t="s">
        <v>40</v>
      </c>
      <c r="S398" t="s">
        <v>387</v>
      </c>
      <c r="T398" t="s">
        <v>67</v>
      </c>
      <c r="U398" t="s">
        <v>1881</v>
      </c>
      <c r="V398" t="s">
        <v>35</v>
      </c>
      <c r="W398" t="s">
        <v>35</v>
      </c>
      <c r="X398" t="s">
        <v>388</v>
      </c>
      <c r="Y398" t="s">
        <v>1883</v>
      </c>
      <c r="Z398" t="s">
        <v>40</v>
      </c>
      <c r="AA398" t="s">
        <v>35</v>
      </c>
      <c r="AB398" t="s">
        <v>453</v>
      </c>
      <c r="AC398" t="s">
        <v>1864</v>
      </c>
      <c r="AD398" t="str">
        <f>HYPERLINK("https://esastar-publication.sso.esa.int/ESATenderActions/details/9713", "https://esastar-publication.sso.esa.int/ESATenderActions/details/9713")</f>
        <v>https://esastar-publication.sso.esa.int/ESATenderActions/details/9713</v>
      </c>
    </row>
    <row r="399" spans="1:30" x14ac:dyDescent="0.35">
      <c r="A399" t="s">
        <v>2140</v>
      </c>
      <c r="B399" t="s">
        <v>2141</v>
      </c>
      <c r="C399" t="s">
        <v>32</v>
      </c>
      <c r="D399" t="s">
        <v>2142</v>
      </c>
      <c r="E399" t="s">
        <v>34</v>
      </c>
      <c r="F399" t="s">
        <v>35</v>
      </c>
      <c r="G399" s="1">
        <v>43290</v>
      </c>
      <c r="H399" s="1">
        <v>43304</v>
      </c>
      <c r="I399" s="1">
        <v>43378</v>
      </c>
      <c r="J399" s="1">
        <v>43364</v>
      </c>
      <c r="K399" s="1">
        <v>43364</v>
      </c>
      <c r="L399" s="1">
        <v>44281</v>
      </c>
      <c r="M399" t="s">
        <v>1859</v>
      </c>
      <c r="N399" t="s">
        <v>37</v>
      </c>
      <c r="O399" t="s">
        <v>163</v>
      </c>
      <c r="P399" t="s">
        <v>35</v>
      </c>
      <c r="Q399" t="s">
        <v>40</v>
      </c>
      <c r="R399" t="s">
        <v>40</v>
      </c>
      <c r="S399" t="s">
        <v>387</v>
      </c>
      <c r="T399" t="s">
        <v>67</v>
      </c>
      <c r="U399" t="s">
        <v>1881</v>
      </c>
      <c r="V399" t="s">
        <v>35</v>
      </c>
      <c r="W399" t="s">
        <v>35</v>
      </c>
      <c r="X399" t="s">
        <v>388</v>
      </c>
      <c r="Y399" t="s">
        <v>2143</v>
      </c>
      <c r="Z399" t="s">
        <v>40</v>
      </c>
      <c r="AA399" t="s">
        <v>35</v>
      </c>
      <c r="AB399" t="s">
        <v>453</v>
      </c>
      <c r="AC399" t="s">
        <v>1864</v>
      </c>
      <c r="AD399" t="str">
        <f>HYPERLINK("https://esastar-publication.sso.esa.int/ESATenderActions/details/9638", "https://esastar-publication.sso.esa.int/ESATenderActions/details/9638")</f>
        <v>https://esastar-publication.sso.esa.int/ESATenderActions/details/9638</v>
      </c>
    </row>
    <row r="400" spans="1:30" hidden="1" x14ac:dyDescent="0.35">
      <c r="A400" t="s">
        <v>2144</v>
      </c>
      <c r="B400" t="s">
        <v>2145</v>
      </c>
      <c r="C400" t="s">
        <v>50</v>
      </c>
      <c r="D400" t="s">
        <v>2146</v>
      </c>
      <c r="E400" t="s">
        <v>34</v>
      </c>
      <c r="F400" t="s">
        <v>35</v>
      </c>
      <c r="G400" s="1">
        <v>43279</v>
      </c>
      <c r="H400" t="s">
        <v>35</v>
      </c>
      <c r="I400" t="s">
        <v>35</v>
      </c>
      <c r="J400" t="s">
        <v>35</v>
      </c>
      <c r="K400" t="s">
        <v>35</v>
      </c>
      <c r="L400" s="1">
        <v>44276</v>
      </c>
      <c r="M400" t="s">
        <v>1859</v>
      </c>
      <c r="N400" t="s">
        <v>37</v>
      </c>
      <c r="O400" t="s">
        <v>64</v>
      </c>
      <c r="P400" t="s">
        <v>39</v>
      </c>
      <c r="Q400" t="s">
        <v>40</v>
      </c>
      <c r="R400" t="s">
        <v>40</v>
      </c>
      <c r="S400" t="s">
        <v>2147</v>
      </c>
      <c r="T400" t="s">
        <v>67</v>
      </c>
      <c r="U400" t="s">
        <v>43</v>
      </c>
      <c r="V400" t="s">
        <v>56</v>
      </c>
      <c r="W400" t="s">
        <v>2148</v>
      </c>
      <c r="X400" t="s">
        <v>35</v>
      </c>
      <c r="Y400" t="s">
        <v>1506</v>
      </c>
      <c r="Z400" t="s">
        <v>40</v>
      </c>
      <c r="AA400" t="s">
        <v>35</v>
      </c>
      <c r="AB400" t="s">
        <v>35</v>
      </c>
      <c r="AC400" t="s">
        <v>35</v>
      </c>
      <c r="AD400" t="str">
        <f>HYPERLINK("https://esastar-publication.sso.esa.int/ESATenderActions/details/6485", "https://esastar-publication.sso.esa.int/ESATenderActions/details/6485")</f>
        <v>https://esastar-publication.sso.esa.int/ESATenderActions/details/6485</v>
      </c>
    </row>
    <row r="401" spans="1:30" x14ac:dyDescent="0.35">
      <c r="A401" t="s">
        <v>2149</v>
      </c>
      <c r="B401" t="s">
        <v>2150</v>
      </c>
      <c r="C401" t="s">
        <v>32</v>
      </c>
      <c r="D401" t="s">
        <v>2151</v>
      </c>
      <c r="E401" t="s">
        <v>34</v>
      </c>
      <c r="F401" t="s">
        <v>35</v>
      </c>
      <c r="G401" s="1">
        <v>43259</v>
      </c>
      <c r="H401" s="1">
        <v>43259</v>
      </c>
      <c r="I401" s="1">
        <v>43423</v>
      </c>
      <c r="J401" s="1">
        <v>43409</v>
      </c>
      <c r="K401" s="1">
        <v>43409</v>
      </c>
      <c r="L401" s="1">
        <v>44276</v>
      </c>
      <c r="M401" t="s">
        <v>1859</v>
      </c>
      <c r="N401" t="s">
        <v>37</v>
      </c>
      <c r="O401" t="s">
        <v>64</v>
      </c>
      <c r="P401" t="s">
        <v>1702</v>
      </c>
      <c r="Q401" t="s">
        <v>40</v>
      </c>
      <c r="R401" t="s">
        <v>40</v>
      </c>
      <c r="S401" t="s">
        <v>2152</v>
      </c>
      <c r="T401" t="s">
        <v>219</v>
      </c>
      <c r="U401" t="s">
        <v>1888</v>
      </c>
      <c r="V401" t="s">
        <v>35</v>
      </c>
      <c r="W401" t="s">
        <v>35</v>
      </c>
      <c r="X401" t="s">
        <v>2153</v>
      </c>
      <c r="Y401" t="s">
        <v>1889</v>
      </c>
      <c r="Z401" t="s">
        <v>40</v>
      </c>
      <c r="AA401" t="s">
        <v>35</v>
      </c>
      <c r="AB401" t="s">
        <v>2154</v>
      </c>
      <c r="AC401" t="s">
        <v>2155</v>
      </c>
      <c r="AD401" t="str">
        <f>HYPERLINK("https://esastar-publication.sso.esa.int/ESATenderActions/details/6692", "https://esastar-publication.sso.esa.int/ESATenderActions/details/6692")</f>
        <v>https://esastar-publication.sso.esa.int/ESATenderActions/details/6692</v>
      </c>
    </row>
    <row r="402" spans="1:30" x14ac:dyDescent="0.35">
      <c r="A402" t="s">
        <v>2156</v>
      </c>
      <c r="B402" t="s">
        <v>2157</v>
      </c>
      <c r="C402" t="s">
        <v>32</v>
      </c>
      <c r="D402" t="s">
        <v>2158</v>
      </c>
      <c r="E402" t="s">
        <v>34</v>
      </c>
      <c r="F402" t="s">
        <v>35</v>
      </c>
      <c r="G402" s="1">
        <v>43202</v>
      </c>
      <c r="H402" s="1">
        <v>43216</v>
      </c>
      <c r="I402" s="1">
        <v>43258</v>
      </c>
      <c r="J402" s="1">
        <v>43244</v>
      </c>
      <c r="K402" s="1">
        <v>43244</v>
      </c>
      <c r="L402" s="1">
        <v>44281</v>
      </c>
      <c r="M402" t="s">
        <v>1859</v>
      </c>
      <c r="N402" t="s">
        <v>37</v>
      </c>
      <c r="O402" t="s">
        <v>38</v>
      </c>
      <c r="P402" t="s">
        <v>77</v>
      </c>
      <c r="Q402" t="s">
        <v>40</v>
      </c>
      <c r="R402" t="s">
        <v>40</v>
      </c>
      <c r="S402" t="s">
        <v>2159</v>
      </c>
      <c r="T402" t="s">
        <v>67</v>
      </c>
      <c r="U402" t="s">
        <v>2160</v>
      </c>
      <c r="V402" t="s">
        <v>35</v>
      </c>
      <c r="W402" t="s">
        <v>35</v>
      </c>
      <c r="X402" t="s">
        <v>2161</v>
      </c>
      <c r="Y402" t="s">
        <v>2162</v>
      </c>
      <c r="Z402" t="s">
        <v>40</v>
      </c>
      <c r="AA402" t="s">
        <v>35</v>
      </c>
      <c r="AB402" t="s">
        <v>428</v>
      </c>
      <c r="AC402" t="s">
        <v>2163</v>
      </c>
      <c r="AD402" t="str">
        <f>HYPERLINK("https://esastar-publication.sso.esa.int/ESATenderActions/details/9431", "https://esastar-publication.sso.esa.int/ESATenderActions/details/9431")</f>
        <v>https://esastar-publication.sso.esa.int/ESATenderActions/details/9431</v>
      </c>
    </row>
    <row r="403" spans="1:30" x14ac:dyDescent="0.35">
      <c r="A403" t="s">
        <v>2164</v>
      </c>
      <c r="B403" t="s">
        <v>2165</v>
      </c>
      <c r="C403" t="s">
        <v>32</v>
      </c>
      <c r="D403" t="s">
        <v>2166</v>
      </c>
      <c r="E403" t="s">
        <v>34</v>
      </c>
      <c r="F403" t="s">
        <v>35</v>
      </c>
      <c r="G403" s="1">
        <v>43010</v>
      </c>
      <c r="H403" s="1">
        <v>43024</v>
      </c>
      <c r="I403" s="1">
        <v>43115</v>
      </c>
      <c r="J403" s="1">
        <v>43108</v>
      </c>
      <c r="K403" s="1">
        <v>43108</v>
      </c>
      <c r="L403" s="1">
        <v>44281</v>
      </c>
      <c r="M403" t="s">
        <v>1859</v>
      </c>
      <c r="N403" t="s">
        <v>53</v>
      </c>
      <c r="O403" t="s">
        <v>38</v>
      </c>
      <c r="P403" t="s">
        <v>54</v>
      </c>
      <c r="Q403" t="s">
        <v>40</v>
      </c>
      <c r="R403" t="s">
        <v>40</v>
      </c>
      <c r="S403" t="s">
        <v>2167</v>
      </c>
      <c r="T403" t="s">
        <v>67</v>
      </c>
      <c r="U403" t="s">
        <v>2168</v>
      </c>
      <c r="V403" t="s">
        <v>35</v>
      </c>
      <c r="W403" t="s">
        <v>35</v>
      </c>
      <c r="X403" t="s">
        <v>586</v>
      </c>
      <c r="Y403" t="s">
        <v>1475</v>
      </c>
      <c r="Z403" t="s">
        <v>40</v>
      </c>
      <c r="AA403" t="s">
        <v>35</v>
      </c>
      <c r="AB403" t="s">
        <v>705</v>
      </c>
      <c r="AC403" t="s">
        <v>609</v>
      </c>
      <c r="AD403" t="str">
        <f>HYPERLINK("https://esastar-publication.sso.esa.int/ESATenderActions/details/8945", "https://esastar-publication.sso.esa.int/ESATenderActions/details/8945")</f>
        <v>https://esastar-publication.sso.esa.int/ESATenderActions/details/8945</v>
      </c>
    </row>
    <row r="404" spans="1:30" x14ac:dyDescent="0.35">
      <c r="A404" t="s">
        <v>2169</v>
      </c>
      <c r="B404" t="s">
        <v>2170</v>
      </c>
      <c r="C404" t="s">
        <v>32</v>
      </c>
      <c r="D404" t="s">
        <v>2171</v>
      </c>
      <c r="E404" t="s">
        <v>34</v>
      </c>
      <c r="F404" t="s">
        <v>35</v>
      </c>
      <c r="G404" s="1">
        <v>42942</v>
      </c>
      <c r="H404" s="1">
        <v>42956</v>
      </c>
      <c r="I404" s="1">
        <v>43020</v>
      </c>
      <c r="J404" s="1">
        <v>43013</v>
      </c>
      <c r="K404" s="1">
        <v>43013</v>
      </c>
      <c r="L404" s="1">
        <v>44281</v>
      </c>
      <c r="M404" t="s">
        <v>1859</v>
      </c>
      <c r="N404" t="s">
        <v>53</v>
      </c>
      <c r="O404" t="s">
        <v>622</v>
      </c>
      <c r="P404" t="s">
        <v>2172</v>
      </c>
      <c r="Q404" t="s">
        <v>40</v>
      </c>
      <c r="R404" t="s">
        <v>40</v>
      </c>
      <c r="S404" t="s">
        <v>2173</v>
      </c>
      <c r="T404" t="s">
        <v>67</v>
      </c>
      <c r="U404" t="s">
        <v>175</v>
      </c>
      <c r="V404" t="s">
        <v>35</v>
      </c>
      <c r="W404" t="s">
        <v>35</v>
      </c>
      <c r="X404" t="s">
        <v>2174</v>
      </c>
      <c r="Y404" t="s">
        <v>2129</v>
      </c>
      <c r="Z404" t="s">
        <v>40</v>
      </c>
      <c r="AA404" t="s">
        <v>35</v>
      </c>
      <c r="AB404" t="s">
        <v>109</v>
      </c>
      <c r="AC404" t="s">
        <v>84</v>
      </c>
      <c r="AD404" t="str">
        <f>HYPERLINK("https://esastar-publication.sso.esa.int/ESATenderActions/details/8692", "https://esastar-publication.sso.esa.int/ESATenderActions/details/8692")</f>
        <v>https://esastar-publication.sso.esa.int/ESATenderActions/details/8692</v>
      </c>
    </row>
    <row r="405" spans="1:30" x14ac:dyDescent="0.35">
      <c r="A405" t="s">
        <v>2175</v>
      </c>
      <c r="B405" t="s">
        <v>2176</v>
      </c>
      <c r="C405" t="s">
        <v>32</v>
      </c>
      <c r="D405" t="s">
        <v>2177</v>
      </c>
      <c r="E405" t="s">
        <v>34</v>
      </c>
      <c r="F405" t="s">
        <v>35</v>
      </c>
      <c r="G405" s="1">
        <v>42929</v>
      </c>
      <c r="H405" s="1">
        <v>42943</v>
      </c>
      <c r="I405" s="1">
        <v>43014</v>
      </c>
      <c r="J405" s="1">
        <v>43000</v>
      </c>
      <c r="K405" s="1">
        <v>43000</v>
      </c>
      <c r="L405" s="1">
        <v>45975</v>
      </c>
      <c r="M405" t="s">
        <v>2093</v>
      </c>
      <c r="N405" t="s">
        <v>37</v>
      </c>
      <c r="O405" t="s">
        <v>199</v>
      </c>
      <c r="P405" t="s">
        <v>2178</v>
      </c>
      <c r="Q405" t="s">
        <v>40</v>
      </c>
      <c r="R405" t="s">
        <v>40</v>
      </c>
      <c r="S405" t="s">
        <v>378</v>
      </c>
      <c r="T405" t="s">
        <v>67</v>
      </c>
      <c r="U405" t="s">
        <v>1881</v>
      </c>
      <c r="V405" t="s">
        <v>35</v>
      </c>
      <c r="W405" t="s">
        <v>35</v>
      </c>
      <c r="X405" t="s">
        <v>1897</v>
      </c>
      <c r="Y405" t="s">
        <v>2179</v>
      </c>
      <c r="Z405" t="s">
        <v>40</v>
      </c>
      <c r="AA405" t="s">
        <v>35</v>
      </c>
      <c r="AB405" t="s">
        <v>382</v>
      </c>
      <c r="AC405" t="s">
        <v>383</v>
      </c>
      <c r="AD405" t="str">
        <f>HYPERLINK("https://esastar-publication.sso.esa.int/ESATenderActions/details/8700", "https://esastar-publication.sso.esa.int/ESATenderActions/details/8700")</f>
        <v>https://esastar-publication.sso.esa.int/ESATenderActions/details/8700</v>
      </c>
    </row>
    <row r="406" spans="1:30" ht="43.5" x14ac:dyDescent="0.35">
      <c r="A406" t="s">
        <v>2180</v>
      </c>
      <c r="B406" t="s">
        <v>2181</v>
      </c>
      <c r="C406" t="s">
        <v>32</v>
      </c>
      <c r="D406" t="s">
        <v>2182</v>
      </c>
      <c r="E406" t="s">
        <v>34</v>
      </c>
      <c r="F406" t="s">
        <v>35</v>
      </c>
      <c r="G406" s="1">
        <v>42766</v>
      </c>
      <c r="H406" s="1">
        <v>42780</v>
      </c>
      <c r="I406" s="1">
        <v>42851</v>
      </c>
      <c r="J406" s="1">
        <v>42837</v>
      </c>
      <c r="K406" s="1">
        <v>42837</v>
      </c>
      <c r="L406" s="1">
        <v>44307</v>
      </c>
      <c r="M406" t="s">
        <v>1859</v>
      </c>
      <c r="N406" t="s">
        <v>37</v>
      </c>
      <c r="O406" t="s">
        <v>38</v>
      </c>
      <c r="P406" t="s">
        <v>1702</v>
      </c>
      <c r="Q406" t="s">
        <v>40</v>
      </c>
      <c r="R406" t="s">
        <v>40</v>
      </c>
      <c r="S406" t="s">
        <v>123</v>
      </c>
      <c r="T406" t="s">
        <v>67</v>
      </c>
      <c r="U406" t="s">
        <v>2183</v>
      </c>
      <c r="V406" t="s">
        <v>35</v>
      </c>
      <c r="W406" t="s">
        <v>35</v>
      </c>
      <c r="X406" t="s">
        <v>2184</v>
      </c>
      <c r="Y406" t="s">
        <v>2185</v>
      </c>
      <c r="Z406" t="s">
        <v>40</v>
      </c>
      <c r="AA406" t="s">
        <v>35</v>
      </c>
      <c r="AB406" t="s">
        <v>2186</v>
      </c>
      <c r="AC406" t="s">
        <v>2187</v>
      </c>
      <c r="AD406" t="str">
        <f>HYPERLINK("https://esastar-publication.sso.esa.int/ESATenderActions/details/13951", "https://esastar-publication.sso.esa.int/ESATenderActions/details/13951")</f>
        <v>https://esastar-publication.sso.esa.int/ESATenderActions/details/13951</v>
      </c>
    </row>
  </sheetData>
  <pageMargins left="0.7" right="0.7" top="0.75" bottom="0.75" header="0.3" footer="0.3"/>
  <headerFooter>
    <oddHeader>&amp;C&amp;"Aptos"&amp;10&amp;K000000 OFFICIAL - FOR PUBLIC RELEASE&amp;1#_x000D_</oddHeader>
    <oddFooter>&amp;C_x000D_&amp;1#&amp;"Aptos"&amp;10&amp;K000000 OFFICIAL - FOR PUBLIC RELEASE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5F234-C2A0-4D0D-A984-9ABFB385E04C}">
  <dimension ref="A1:AD406"/>
  <sheetViews>
    <sheetView workbookViewId="0"/>
  </sheetViews>
  <sheetFormatPr defaultRowHeight="14.5" x14ac:dyDescent="0.35"/>
  <cols>
    <col min="1" max="1" width="22" bestFit="1" customWidth="1"/>
    <col min="2" max="2" width="17" bestFit="1" customWidth="1"/>
    <col min="3" max="3" width="11" bestFit="1" customWidth="1"/>
    <col min="4" max="4" width="200" bestFit="1" customWidth="1"/>
    <col min="5" max="5" width="20" bestFit="1" customWidth="1"/>
    <col min="6" max="6" width="35" bestFit="1" customWidth="1"/>
    <col min="7" max="9" width="22" bestFit="1" customWidth="1"/>
    <col min="10" max="10" width="32" bestFit="1" customWidth="1"/>
    <col min="11" max="11" width="41" bestFit="1" customWidth="1"/>
    <col min="12" max="12" width="22" bestFit="1" customWidth="1"/>
    <col min="13" max="13" width="41" bestFit="1" customWidth="1"/>
    <col min="14" max="15" width="15" bestFit="1" customWidth="1"/>
    <col min="16" max="16" width="41" bestFit="1" customWidth="1"/>
    <col min="17" max="17" width="15" bestFit="1" customWidth="1"/>
    <col min="18" max="18" width="12" bestFit="1" customWidth="1"/>
    <col min="19" max="19" width="20" bestFit="1" customWidth="1"/>
    <col min="20" max="20" width="12" bestFit="1" customWidth="1"/>
    <col min="21" max="21" width="325" bestFit="1" customWidth="1"/>
    <col min="22" max="22" width="22" bestFit="1" customWidth="1"/>
    <col min="23" max="23" width="34" bestFit="1" customWidth="1"/>
    <col min="24" max="24" width="32" bestFit="1" customWidth="1"/>
    <col min="25" max="25" width="463" bestFit="1" customWidth="1"/>
    <col min="26" max="26" width="24" bestFit="1" customWidth="1"/>
    <col min="27" max="27" width="14" bestFit="1" customWidth="1"/>
    <col min="28" max="28" width="134" bestFit="1" customWidth="1"/>
    <col min="29" max="29" width="158" bestFit="1" customWidth="1"/>
    <col min="30" max="30" width="73" bestFit="1" customWidth="1"/>
  </cols>
  <sheetData>
    <row r="1" spans="1:3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 hidden="1" x14ac:dyDescent="0.35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s="1">
        <v>46311</v>
      </c>
      <c r="H2" s="1">
        <v>46311</v>
      </c>
      <c r="I2" s="1">
        <v>46356</v>
      </c>
      <c r="J2" s="1">
        <v>46342</v>
      </c>
      <c r="K2" s="1">
        <v>46342</v>
      </c>
      <c r="L2" s="1">
        <v>46311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40</v>
      </c>
      <c r="S2" t="s">
        <v>41</v>
      </c>
      <c r="T2" t="s">
        <v>42</v>
      </c>
      <c r="U2" t="s">
        <v>43</v>
      </c>
      <c r="V2" t="s">
        <v>35</v>
      </c>
      <c r="W2" t="s">
        <v>35</v>
      </c>
      <c r="X2" t="s">
        <v>44</v>
      </c>
      <c r="Y2" t="s">
        <v>45</v>
      </c>
      <c r="Z2" t="s">
        <v>40</v>
      </c>
      <c r="AA2" t="s">
        <v>35</v>
      </c>
      <c r="AB2" t="s">
        <v>46</v>
      </c>
      <c r="AC2" t="s">
        <v>47</v>
      </c>
      <c r="AD2" t="str">
        <f>HYPERLINK("https://esastar-publication.sso.esa.int/ESATenderActions/details/197061", "https://esastar-publication.sso.esa.int/ESATenderActions/details/197061")</f>
        <v>https://esastar-publication.sso.esa.int/ESATenderActions/details/197061</v>
      </c>
    </row>
    <row r="3" spans="1:30" x14ac:dyDescent="0.35">
      <c r="A3" t="s">
        <v>48</v>
      </c>
      <c r="B3" t="s">
        <v>49</v>
      </c>
      <c r="C3" t="s">
        <v>50</v>
      </c>
      <c r="D3" t="s">
        <v>51</v>
      </c>
      <c r="E3" t="s">
        <v>34</v>
      </c>
      <c r="F3" t="s">
        <v>35</v>
      </c>
      <c r="G3" s="1">
        <v>46311</v>
      </c>
      <c r="H3" t="s">
        <v>35</v>
      </c>
      <c r="I3" t="s">
        <v>35</v>
      </c>
      <c r="J3" t="s">
        <v>35</v>
      </c>
      <c r="K3" t="s">
        <v>35</v>
      </c>
      <c r="L3" s="1">
        <v>46311</v>
      </c>
      <c r="M3" t="s">
        <v>52</v>
      </c>
      <c r="N3" t="s">
        <v>53</v>
      </c>
      <c r="O3" t="s">
        <v>38</v>
      </c>
      <c r="P3" t="s">
        <v>54</v>
      </c>
      <c r="Q3" t="s">
        <v>40</v>
      </c>
      <c r="R3" t="s">
        <v>40</v>
      </c>
      <c r="S3" t="s">
        <v>55</v>
      </c>
      <c r="T3" t="s">
        <v>42</v>
      </c>
      <c r="U3" t="s">
        <v>43</v>
      </c>
      <c r="V3" t="s">
        <v>56</v>
      </c>
      <c r="W3" t="s">
        <v>57</v>
      </c>
      <c r="X3" t="s">
        <v>35</v>
      </c>
      <c r="Y3" t="s">
        <v>58</v>
      </c>
      <c r="Z3" t="s">
        <v>40</v>
      </c>
      <c r="AA3" t="s">
        <v>35</v>
      </c>
      <c r="AB3" t="s">
        <v>59</v>
      </c>
      <c r="AC3" t="s">
        <v>35</v>
      </c>
      <c r="AD3" t="str">
        <f>HYPERLINK("https://esastar-publication.sso.esa.int/ESATenderActions/details/197007", "https://esastar-publication.sso.esa.int/ESATenderActions/details/197007")</f>
        <v>https://esastar-publication.sso.esa.int/ESATenderActions/details/197007</v>
      </c>
    </row>
    <row r="4" spans="1:30" x14ac:dyDescent="0.35">
      <c r="A4" t="s">
        <v>60</v>
      </c>
      <c r="B4" t="s">
        <v>61</v>
      </c>
      <c r="C4" t="s">
        <v>50</v>
      </c>
      <c r="D4" t="s">
        <v>62</v>
      </c>
      <c r="E4" t="s">
        <v>34</v>
      </c>
      <c r="F4" t="s">
        <v>35</v>
      </c>
      <c r="G4" s="1">
        <v>46311</v>
      </c>
      <c r="H4" t="s">
        <v>35</v>
      </c>
      <c r="I4" t="s">
        <v>35</v>
      </c>
      <c r="J4" t="s">
        <v>35</v>
      </c>
      <c r="K4" t="s">
        <v>35</v>
      </c>
      <c r="L4" s="1">
        <v>46315</v>
      </c>
      <c r="M4" t="s">
        <v>63</v>
      </c>
      <c r="N4" t="s">
        <v>53</v>
      </c>
      <c r="O4" t="s">
        <v>64</v>
      </c>
      <c r="P4" t="s">
        <v>54</v>
      </c>
      <c r="Q4" t="s">
        <v>65</v>
      </c>
      <c r="R4" t="s">
        <v>40</v>
      </c>
      <c r="S4" t="s">
        <v>66</v>
      </c>
      <c r="T4" t="s">
        <v>67</v>
      </c>
      <c r="U4" t="s">
        <v>68</v>
      </c>
      <c r="V4" t="s">
        <v>56</v>
      </c>
      <c r="W4" t="s">
        <v>69</v>
      </c>
      <c r="X4" t="s">
        <v>35</v>
      </c>
      <c r="Y4" t="s">
        <v>70</v>
      </c>
      <c r="Z4" t="s">
        <v>40</v>
      </c>
      <c r="AA4" t="s">
        <v>35</v>
      </c>
      <c r="AB4" t="s">
        <v>71</v>
      </c>
      <c r="AC4" t="s">
        <v>35</v>
      </c>
      <c r="AD4" t="str">
        <f>HYPERLINK("https://esastar-publication.sso.esa.int/ESATenderActions/details/197006", "https://esastar-publication.sso.esa.int/ESATenderActions/details/197006")</f>
        <v>https://esastar-publication.sso.esa.int/ESATenderActions/details/197006</v>
      </c>
    </row>
    <row r="5" spans="1:30" x14ac:dyDescent="0.35">
      <c r="A5" t="s">
        <v>72</v>
      </c>
      <c r="B5" t="s">
        <v>73</v>
      </c>
      <c r="C5" t="s">
        <v>50</v>
      </c>
      <c r="D5" t="s">
        <v>74</v>
      </c>
      <c r="E5" t="s">
        <v>34</v>
      </c>
      <c r="F5" t="s">
        <v>35</v>
      </c>
      <c r="G5" s="1">
        <v>46311</v>
      </c>
      <c r="H5" t="s">
        <v>35</v>
      </c>
      <c r="I5" t="s">
        <v>35</v>
      </c>
      <c r="J5" t="s">
        <v>35</v>
      </c>
      <c r="K5" t="s">
        <v>35</v>
      </c>
      <c r="L5" s="1">
        <v>46315</v>
      </c>
      <c r="M5" t="s">
        <v>75</v>
      </c>
      <c r="N5" t="s">
        <v>76</v>
      </c>
      <c r="O5" t="s">
        <v>38</v>
      </c>
      <c r="P5" t="s">
        <v>77</v>
      </c>
      <c r="Q5" t="s">
        <v>40</v>
      </c>
      <c r="R5" t="s">
        <v>40</v>
      </c>
      <c r="S5" t="s">
        <v>78</v>
      </c>
      <c r="T5" t="s">
        <v>67</v>
      </c>
      <c r="U5" t="s">
        <v>79</v>
      </c>
      <c r="V5" t="s">
        <v>80</v>
      </c>
      <c r="W5" t="s">
        <v>81</v>
      </c>
      <c r="X5" t="s">
        <v>35</v>
      </c>
      <c r="Y5" t="s">
        <v>82</v>
      </c>
      <c r="Z5" t="s">
        <v>40</v>
      </c>
      <c r="AA5" t="s">
        <v>35</v>
      </c>
      <c r="AB5" t="s">
        <v>83</v>
      </c>
      <c r="AC5" t="s">
        <v>84</v>
      </c>
      <c r="AD5" t="str">
        <f>HYPERLINK("https://esastar-publication.sso.esa.int/ESATenderActions/details/197004", "https://esastar-publication.sso.esa.int/ESATenderActions/details/197004")</f>
        <v>https://esastar-publication.sso.esa.int/ESATenderActions/details/197004</v>
      </c>
    </row>
    <row r="6" spans="1:30" ht="29" x14ac:dyDescent="0.35">
      <c r="A6" t="s">
        <v>85</v>
      </c>
      <c r="B6" t="s">
        <v>86</v>
      </c>
      <c r="C6" t="s">
        <v>50</v>
      </c>
      <c r="D6" t="s">
        <v>87</v>
      </c>
      <c r="E6" t="s">
        <v>34</v>
      </c>
      <c r="F6" t="s">
        <v>35</v>
      </c>
      <c r="G6" s="1">
        <v>46311</v>
      </c>
      <c r="H6" t="s">
        <v>35</v>
      </c>
      <c r="I6" t="s">
        <v>35</v>
      </c>
      <c r="J6" t="s">
        <v>35</v>
      </c>
      <c r="K6" t="s">
        <v>35</v>
      </c>
      <c r="L6" s="1">
        <v>46311</v>
      </c>
      <c r="M6" t="s">
        <v>52</v>
      </c>
      <c r="N6" t="s">
        <v>37</v>
      </c>
      <c r="O6" t="s">
        <v>38</v>
      </c>
      <c r="P6" t="s">
        <v>35</v>
      </c>
      <c r="Q6" t="s">
        <v>40</v>
      </c>
      <c r="R6" t="s">
        <v>40</v>
      </c>
      <c r="S6" t="s">
        <v>88</v>
      </c>
      <c r="T6" t="s">
        <v>67</v>
      </c>
      <c r="U6" t="s">
        <v>43</v>
      </c>
      <c r="V6" t="s">
        <v>80</v>
      </c>
      <c r="W6" t="s">
        <v>89</v>
      </c>
      <c r="X6" t="s">
        <v>35</v>
      </c>
      <c r="Y6" t="s">
        <v>45</v>
      </c>
      <c r="Z6" t="s">
        <v>40</v>
      </c>
      <c r="AA6" t="s">
        <v>35</v>
      </c>
      <c r="AB6" t="s">
        <v>90</v>
      </c>
      <c r="AC6" t="s">
        <v>91</v>
      </c>
      <c r="AD6" t="str">
        <f>HYPERLINK("https://esastar-publication.sso.esa.int/ESATenderActions/details/197003", "https://esastar-publication.sso.esa.int/ESATenderActions/details/197003")</f>
        <v>https://esastar-publication.sso.esa.int/ESATenderActions/details/197003</v>
      </c>
    </row>
    <row r="7" spans="1:30" x14ac:dyDescent="0.35">
      <c r="A7" t="s">
        <v>92</v>
      </c>
      <c r="B7" t="s">
        <v>93</v>
      </c>
      <c r="C7" t="s">
        <v>50</v>
      </c>
      <c r="D7" t="s">
        <v>94</v>
      </c>
      <c r="E7" t="s">
        <v>34</v>
      </c>
      <c r="F7" t="s">
        <v>35</v>
      </c>
      <c r="G7" s="1">
        <v>46311</v>
      </c>
      <c r="H7" t="s">
        <v>35</v>
      </c>
      <c r="I7" t="s">
        <v>35</v>
      </c>
      <c r="J7" t="s">
        <v>35</v>
      </c>
      <c r="K7" t="s">
        <v>35</v>
      </c>
      <c r="L7" s="1">
        <v>46311</v>
      </c>
      <c r="M7" t="s">
        <v>52</v>
      </c>
      <c r="N7" t="s">
        <v>37</v>
      </c>
      <c r="O7" t="s">
        <v>64</v>
      </c>
      <c r="P7" t="s">
        <v>39</v>
      </c>
      <c r="Q7" t="s">
        <v>40</v>
      </c>
      <c r="R7" t="s">
        <v>40</v>
      </c>
      <c r="S7" t="s">
        <v>95</v>
      </c>
      <c r="T7" t="s">
        <v>67</v>
      </c>
      <c r="U7" t="s">
        <v>43</v>
      </c>
      <c r="V7" t="s">
        <v>80</v>
      </c>
      <c r="W7" t="s">
        <v>96</v>
      </c>
      <c r="X7" t="s">
        <v>35</v>
      </c>
      <c r="Y7" t="s">
        <v>45</v>
      </c>
      <c r="Z7" t="s">
        <v>40</v>
      </c>
      <c r="AA7" t="s">
        <v>35</v>
      </c>
      <c r="AB7" t="s">
        <v>97</v>
      </c>
      <c r="AC7" t="s">
        <v>98</v>
      </c>
      <c r="AD7" t="str">
        <f>HYPERLINK("https://esastar-publication.sso.esa.int/ESATenderActions/details/197001", "https://esastar-publication.sso.esa.int/ESATenderActions/details/197001")</f>
        <v>https://esastar-publication.sso.esa.int/ESATenderActions/details/197001</v>
      </c>
    </row>
    <row r="8" spans="1:30" x14ac:dyDescent="0.35">
      <c r="A8" t="s">
        <v>99</v>
      </c>
      <c r="B8" t="s">
        <v>100</v>
      </c>
      <c r="C8" t="s">
        <v>50</v>
      </c>
      <c r="D8" t="s">
        <v>101</v>
      </c>
      <c r="E8" t="s">
        <v>102</v>
      </c>
      <c r="F8" t="s">
        <v>103</v>
      </c>
      <c r="G8" s="1">
        <v>46311</v>
      </c>
      <c r="H8" t="s">
        <v>35</v>
      </c>
      <c r="I8" t="s">
        <v>35</v>
      </c>
      <c r="J8" t="s">
        <v>35</v>
      </c>
      <c r="K8" t="s">
        <v>35</v>
      </c>
      <c r="L8" s="1">
        <v>46311</v>
      </c>
      <c r="M8" t="s">
        <v>52</v>
      </c>
      <c r="N8" t="s">
        <v>37</v>
      </c>
      <c r="O8" t="s">
        <v>35</v>
      </c>
      <c r="P8" t="s">
        <v>104</v>
      </c>
      <c r="Q8" t="s">
        <v>40</v>
      </c>
      <c r="R8" t="s">
        <v>40</v>
      </c>
      <c r="S8" t="s">
        <v>105</v>
      </c>
      <c r="T8" t="s">
        <v>67</v>
      </c>
      <c r="U8" t="s">
        <v>106</v>
      </c>
      <c r="V8" t="s">
        <v>80</v>
      </c>
      <c r="W8" t="s">
        <v>107</v>
      </c>
      <c r="X8" t="s">
        <v>35</v>
      </c>
      <c r="Y8" t="s">
        <v>108</v>
      </c>
      <c r="Z8" t="s">
        <v>40</v>
      </c>
      <c r="AA8" t="s">
        <v>35</v>
      </c>
      <c r="AB8" t="s">
        <v>109</v>
      </c>
      <c r="AC8" t="s">
        <v>35</v>
      </c>
      <c r="AD8" t="str">
        <f>HYPERLINK("https://esastar-publication.sso.esa.int/ESATenderActions/details/197000", "https://esastar-publication.sso.esa.int/ESATenderActions/details/197000")</f>
        <v>https://esastar-publication.sso.esa.int/ESATenderActions/details/197000</v>
      </c>
    </row>
    <row r="9" spans="1:30" x14ac:dyDescent="0.35">
      <c r="A9" t="s">
        <v>110</v>
      </c>
      <c r="B9" t="s">
        <v>111</v>
      </c>
      <c r="C9" t="s">
        <v>50</v>
      </c>
      <c r="D9" t="s">
        <v>112</v>
      </c>
      <c r="E9" t="s">
        <v>34</v>
      </c>
      <c r="F9" t="s">
        <v>35</v>
      </c>
      <c r="G9" s="1">
        <v>46311</v>
      </c>
      <c r="H9" t="s">
        <v>35</v>
      </c>
      <c r="I9" t="s">
        <v>35</v>
      </c>
      <c r="J9" t="s">
        <v>35</v>
      </c>
      <c r="K9" t="s">
        <v>35</v>
      </c>
      <c r="L9" s="1">
        <v>46311</v>
      </c>
      <c r="M9" t="s">
        <v>52</v>
      </c>
      <c r="N9" t="s">
        <v>37</v>
      </c>
      <c r="O9" t="s">
        <v>38</v>
      </c>
      <c r="P9" t="s">
        <v>39</v>
      </c>
      <c r="Q9" t="s">
        <v>40</v>
      </c>
      <c r="R9" t="s">
        <v>40</v>
      </c>
      <c r="S9" t="s">
        <v>113</v>
      </c>
      <c r="T9" t="s">
        <v>67</v>
      </c>
      <c r="U9" t="s">
        <v>114</v>
      </c>
      <c r="V9" t="s">
        <v>80</v>
      </c>
      <c r="W9" t="s">
        <v>115</v>
      </c>
      <c r="X9" t="s">
        <v>35</v>
      </c>
      <c r="Y9" t="s">
        <v>116</v>
      </c>
      <c r="Z9" t="s">
        <v>40</v>
      </c>
      <c r="AA9" t="s">
        <v>35</v>
      </c>
      <c r="AB9" t="s">
        <v>117</v>
      </c>
      <c r="AC9" t="s">
        <v>118</v>
      </c>
      <c r="AD9" t="str">
        <f>HYPERLINK("https://esastar-publication.sso.esa.int/ESATenderActions/details/196998", "https://esastar-publication.sso.esa.int/ESATenderActions/details/196998")</f>
        <v>https://esastar-publication.sso.esa.int/ESATenderActions/details/196998</v>
      </c>
    </row>
    <row r="10" spans="1:30" hidden="1" x14ac:dyDescent="0.35">
      <c r="A10" t="s">
        <v>119</v>
      </c>
      <c r="B10" t="s">
        <v>120</v>
      </c>
      <c r="C10" t="s">
        <v>32</v>
      </c>
      <c r="D10" t="s">
        <v>121</v>
      </c>
      <c r="E10" t="s">
        <v>34</v>
      </c>
      <c r="F10" t="s">
        <v>35</v>
      </c>
      <c r="G10" s="1">
        <v>46303</v>
      </c>
      <c r="H10" s="1">
        <v>46304</v>
      </c>
      <c r="I10" s="1">
        <v>46366</v>
      </c>
      <c r="J10" s="1">
        <v>46352</v>
      </c>
      <c r="K10" s="1">
        <v>46352</v>
      </c>
      <c r="L10" s="1">
        <v>46304</v>
      </c>
      <c r="M10" t="s">
        <v>122</v>
      </c>
      <c r="N10" t="s">
        <v>37</v>
      </c>
      <c r="O10" t="s">
        <v>64</v>
      </c>
      <c r="P10" t="s">
        <v>35</v>
      </c>
      <c r="Q10" t="s">
        <v>40</v>
      </c>
      <c r="R10" t="s">
        <v>40</v>
      </c>
      <c r="S10" t="s">
        <v>123</v>
      </c>
      <c r="T10" t="s">
        <v>67</v>
      </c>
      <c r="U10" t="s">
        <v>124</v>
      </c>
      <c r="V10" t="s">
        <v>35</v>
      </c>
      <c r="W10" t="s">
        <v>35</v>
      </c>
      <c r="X10" t="s">
        <v>125</v>
      </c>
      <c r="Y10" t="s">
        <v>126</v>
      </c>
      <c r="Z10" t="s">
        <v>40</v>
      </c>
      <c r="AA10" t="s">
        <v>35</v>
      </c>
      <c r="AB10" t="s">
        <v>127</v>
      </c>
      <c r="AC10" t="s">
        <v>128</v>
      </c>
      <c r="AD10" t="str">
        <f>HYPERLINK("https://esastar-publication.sso.esa.int/ESATenderActions/details/196616", "https://esastar-publication.sso.esa.int/ESATenderActions/details/196616")</f>
        <v>https://esastar-publication.sso.esa.int/ESATenderActions/details/196616</v>
      </c>
    </row>
    <row r="11" spans="1:30" hidden="1" x14ac:dyDescent="0.35">
      <c r="A11" t="s">
        <v>129</v>
      </c>
      <c r="B11" t="s">
        <v>130</v>
      </c>
      <c r="C11" t="s">
        <v>32</v>
      </c>
      <c r="D11" t="s">
        <v>131</v>
      </c>
      <c r="E11" t="s">
        <v>34</v>
      </c>
      <c r="F11" t="s">
        <v>35</v>
      </c>
      <c r="G11" s="1">
        <v>46303</v>
      </c>
      <c r="H11" s="1">
        <v>46304</v>
      </c>
      <c r="I11" s="1">
        <v>46365</v>
      </c>
      <c r="J11" s="1">
        <v>46351</v>
      </c>
      <c r="K11" s="1">
        <v>46351</v>
      </c>
      <c r="L11" s="1">
        <v>46304</v>
      </c>
      <c r="M11" t="s">
        <v>132</v>
      </c>
      <c r="N11" t="s">
        <v>37</v>
      </c>
      <c r="O11" t="s">
        <v>64</v>
      </c>
      <c r="P11" t="s">
        <v>35</v>
      </c>
      <c r="Q11" t="s">
        <v>40</v>
      </c>
      <c r="R11" t="s">
        <v>40</v>
      </c>
      <c r="S11" t="s">
        <v>133</v>
      </c>
      <c r="T11" t="s">
        <v>67</v>
      </c>
      <c r="U11" t="s">
        <v>124</v>
      </c>
      <c r="V11" t="s">
        <v>35</v>
      </c>
      <c r="W11" t="s">
        <v>35</v>
      </c>
      <c r="X11" t="s">
        <v>134</v>
      </c>
      <c r="Y11" t="s">
        <v>126</v>
      </c>
      <c r="Z11" t="s">
        <v>40</v>
      </c>
      <c r="AA11" t="s">
        <v>35</v>
      </c>
      <c r="AB11" t="s">
        <v>135</v>
      </c>
      <c r="AC11" t="s">
        <v>136</v>
      </c>
      <c r="AD11" t="str">
        <f>HYPERLINK("https://esastar-publication.sso.esa.int/ESATenderActions/details/196615", "https://esastar-publication.sso.esa.int/ESATenderActions/details/196615")</f>
        <v>https://esastar-publication.sso.esa.int/ESATenderActions/details/196615</v>
      </c>
    </row>
    <row r="12" spans="1:30" hidden="1" x14ac:dyDescent="0.35">
      <c r="A12" t="s">
        <v>137</v>
      </c>
      <c r="B12" t="s">
        <v>138</v>
      </c>
      <c r="C12" t="s">
        <v>32</v>
      </c>
      <c r="D12" t="s">
        <v>139</v>
      </c>
      <c r="E12" t="s">
        <v>34</v>
      </c>
      <c r="F12" t="s">
        <v>35</v>
      </c>
      <c r="G12" s="1">
        <v>46303</v>
      </c>
      <c r="H12" s="1">
        <v>46303</v>
      </c>
      <c r="I12" s="1">
        <v>46363</v>
      </c>
      <c r="J12" s="1">
        <v>46349</v>
      </c>
      <c r="K12" s="1">
        <v>46349</v>
      </c>
      <c r="L12" s="1">
        <v>46303</v>
      </c>
      <c r="M12" t="s">
        <v>122</v>
      </c>
      <c r="N12" t="s">
        <v>37</v>
      </c>
      <c r="O12" t="s">
        <v>64</v>
      </c>
      <c r="P12" t="s">
        <v>140</v>
      </c>
      <c r="Q12" t="s">
        <v>40</v>
      </c>
      <c r="R12" t="s">
        <v>40</v>
      </c>
      <c r="S12" t="s">
        <v>133</v>
      </c>
      <c r="T12" t="s">
        <v>141</v>
      </c>
      <c r="U12" t="s">
        <v>142</v>
      </c>
      <c r="V12" t="s">
        <v>35</v>
      </c>
      <c r="W12" t="s">
        <v>35</v>
      </c>
      <c r="X12" t="s">
        <v>134</v>
      </c>
      <c r="Y12" t="s">
        <v>143</v>
      </c>
      <c r="Z12" t="s">
        <v>40</v>
      </c>
      <c r="AA12" t="s">
        <v>35</v>
      </c>
      <c r="AB12" t="s">
        <v>144</v>
      </c>
      <c r="AC12" t="s">
        <v>136</v>
      </c>
      <c r="AD12" t="str">
        <f>HYPERLINK("https://esastar-publication.sso.esa.int/ESATenderActions/details/196614", "https://esastar-publication.sso.esa.int/ESATenderActions/details/196614")</f>
        <v>https://esastar-publication.sso.esa.int/ESATenderActions/details/196614</v>
      </c>
    </row>
    <row r="13" spans="1:30" hidden="1" x14ac:dyDescent="0.35">
      <c r="A13" t="s">
        <v>145</v>
      </c>
      <c r="B13" t="s">
        <v>146</v>
      </c>
      <c r="C13" t="s">
        <v>32</v>
      </c>
      <c r="D13" t="s">
        <v>147</v>
      </c>
      <c r="E13" t="s">
        <v>34</v>
      </c>
      <c r="F13" t="s">
        <v>35</v>
      </c>
      <c r="G13" s="1">
        <v>46303</v>
      </c>
      <c r="H13" s="1">
        <v>46303</v>
      </c>
      <c r="I13" s="1">
        <v>46345</v>
      </c>
      <c r="J13" s="1">
        <v>46338</v>
      </c>
      <c r="K13" s="1">
        <v>46338</v>
      </c>
      <c r="L13" s="1">
        <v>46303</v>
      </c>
      <c r="M13" t="s">
        <v>122</v>
      </c>
      <c r="N13" t="s">
        <v>37</v>
      </c>
      <c r="O13" t="s">
        <v>64</v>
      </c>
      <c r="P13" t="s">
        <v>39</v>
      </c>
      <c r="Q13" t="s">
        <v>40</v>
      </c>
      <c r="R13" t="s">
        <v>40</v>
      </c>
      <c r="S13" t="s">
        <v>95</v>
      </c>
      <c r="T13" t="s">
        <v>67</v>
      </c>
      <c r="U13" t="s">
        <v>43</v>
      </c>
      <c r="V13" t="s">
        <v>35</v>
      </c>
      <c r="W13" t="s">
        <v>35</v>
      </c>
      <c r="X13" t="s">
        <v>148</v>
      </c>
      <c r="Y13" t="s">
        <v>45</v>
      </c>
      <c r="Z13" t="s">
        <v>40</v>
      </c>
      <c r="AA13" t="s">
        <v>35</v>
      </c>
      <c r="AB13" t="s">
        <v>149</v>
      </c>
      <c r="AC13" t="s">
        <v>150</v>
      </c>
      <c r="AD13" t="str">
        <f>HYPERLINK("https://esastar-publication.sso.esa.int/ESATenderActions/details/196612", "https://esastar-publication.sso.esa.int/ESATenderActions/details/196612")</f>
        <v>https://esastar-publication.sso.esa.int/ESATenderActions/details/196612</v>
      </c>
    </row>
    <row r="14" spans="1:30" hidden="1" x14ac:dyDescent="0.35">
      <c r="A14" t="s">
        <v>151</v>
      </c>
      <c r="B14" t="s">
        <v>152</v>
      </c>
      <c r="C14" t="s">
        <v>32</v>
      </c>
      <c r="D14" t="s">
        <v>153</v>
      </c>
      <c r="E14" t="s">
        <v>34</v>
      </c>
      <c r="F14" t="s">
        <v>35</v>
      </c>
      <c r="G14" s="1">
        <v>46303</v>
      </c>
      <c r="H14" s="1">
        <v>46303</v>
      </c>
      <c r="I14" s="1">
        <v>46332</v>
      </c>
      <c r="J14" s="1">
        <v>46318</v>
      </c>
      <c r="K14" s="1">
        <v>46318</v>
      </c>
      <c r="L14" s="1">
        <v>46303</v>
      </c>
      <c r="M14" t="s">
        <v>122</v>
      </c>
      <c r="N14" t="s">
        <v>37</v>
      </c>
      <c r="O14" t="s">
        <v>64</v>
      </c>
      <c r="P14" t="s">
        <v>154</v>
      </c>
      <c r="Q14" t="s">
        <v>65</v>
      </c>
      <c r="R14" t="s">
        <v>40</v>
      </c>
      <c r="S14" t="s">
        <v>155</v>
      </c>
      <c r="T14" t="s">
        <v>67</v>
      </c>
      <c r="U14" t="s">
        <v>156</v>
      </c>
      <c r="V14" t="s">
        <v>35</v>
      </c>
      <c r="W14" t="s">
        <v>35</v>
      </c>
      <c r="X14" t="s">
        <v>157</v>
      </c>
      <c r="Y14" t="s">
        <v>45</v>
      </c>
      <c r="Z14" t="s">
        <v>40</v>
      </c>
      <c r="AA14" t="s">
        <v>35</v>
      </c>
      <c r="AB14" t="s">
        <v>158</v>
      </c>
      <c r="AC14" t="s">
        <v>159</v>
      </c>
      <c r="AD14" t="str">
        <f>HYPERLINK("https://esastar-publication.sso.esa.int/ESATenderActions/details/196611", "https://esastar-publication.sso.esa.int/ESATenderActions/details/196611")</f>
        <v>https://esastar-publication.sso.esa.int/ESATenderActions/details/196611</v>
      </c>
    </row>
    <row r="15" spans="1:30" x14ac:dyDescent="0.35">
      <c r="A15" t="s">
        <v>160</v>
      </c>
      <c r="B15" t="s">
        <v>161</v>
      </c>
      <c r="C15" t="s">
        <v>50</v>
      </c>
      <c r="D15" t="s">
        <v>162</v>
      </c>
      <c r="E15" t="s">
        <v>34</v>
      </c>
      <c r="F15" t="s">
        <v>35</v>
      </c>
      <c r="G15" s="1">
        <v>46303</v>
      </c>
      <c r="H15" t="s">
        <v>35</v>
      </c>
      <c r="I15" t="s">
        <v>35</v>
      </c>
      <c r="J15" t="s">
        <v>35</v>
      </c>
      <c r="K15" t="s">
        <v>35</v>
      </c>
      <c r="L15" s="1">
        <v>46303</v>
      </c>
      <c r="M15" t="s">
        <v>52</v>
      </c>
      <c r="N15" t="s">
        <v>37</v>
      </c>
      <c r="O15" t="s">
        <v>163</v>
      </c>
      <c r="P15" t="s">
        <v>35</v>
      </c>
      <c r="Q15" t="s">
        <v>40</v>
      </c>
      <c r="R15" t="s">
        <v>40</v>
      </c>
      <c r="S15" t="s">
        <v>164</v>
      </c>
      <c r="T15" t="s">
        <v>67</v>
      </c>
      <c r="U15" t="s">
        <v>165</v>
      </c>
      <c r="V15" t="s">
        <v>80</v>
      </c>
      <c r="W15" t="s">
        <v>166</v>
      </c>
      <c r="X15" t="s">
        <v>35</v>
      </c>
      <c r="Y15" t="s">
        <v>167</v>
      </c>
      <c r="Z15" t="s">
        <v>40</v>
      </c>
      <c r="AA15" t="s">
        <v>35</v>
      </c>
      <c r="AB15" t="s">
        <v>168</v>
      </c>
      <c r="AC15" t="s">
        <v>150</v>
      </c>
      <c r="AD15" t="str">
        <f>HYPERLINK("https://esastar-publication.sso.esa.int/ESATenderActions/details/196610", "https://esastar-publication.sso.esa.int/ESATenderActions/details/196610")</f>
        <v>https://esastar-publication.sso.esa.int/ESATenderActions/details/196610</v>
      </c>
    </row>
    <row r="16" spans="1:30" x14ac:dyDescent="0.35">
      <c r="A16" t="s">
        <v>169</v>
      </c>
      <c r="B16" t="s">
        <v>170</v>
      </c>
      <c r="C16" t="s">
        <v>50</v>
      </c>
      <c r="D16" t="s">
        <v>171</v>
      </c>
      <c r="E16" t="s">
        <v>34</v>
      </c>
      <c r="F16" t="s">
        <v>35</v>
      </c>
      <c r="G16" s="1">
        <v>46303</v>
      </c>
      <c r="H16" t="s">
        <v>35</v>
      </c>
      <c r="I16" t="s">
        <v>35</v>
      </c>
      <c r="J16" t="s">
        <v>35</v>
      </c>
      <c r="K16" t="s">
        <v>35</v>
      </c>
      <c r="L16" s="1">
        <v>46315</v>
      </c>
      <c r="M16" t="s">
        <v>172</v>
      </c>
      <c r="N16" t="s">
        <v>173</v>
      </c>
      <c r="O16" t="s">
        <v>64</v>
      </c>
      <c r="P16" t="s">
        <v>35</v>
      </c>
      <c r="Q16" t="s">
        <v>40</v>
      </c>
      <c r="R16" t="s">
        <v>40</v>
      </c>
      <c r="S16" t="s">
        <v>174</v>
      </c>
      <c r="T16" t="s">
        <v>67</v>
      </c>
      <c r="U16" t="s">
        <v>175</v>
      </c>
      <c r="V16" t="s">
        <v>80</v>
      </c>
      <c r="W16" t="s">
        <v>107</v>
      </c>
      <c r="X16" t="s">
        <v>35</v>
      </c>
      <c r="Y16" t="s">
        <v>176</v>
      </c>
      <c r="Z16" t="s">
        <v>40</v>
      </c>
      <c r="AA16" t="s">
        <v>35</v>
      </c>
      <c r="AB16" t="s">
        <v>35</v>
      </c>
      <c r="AC16" t="s">
        <v>35</v>
      </c>
      <c r="AD16" t="str">
        <f>HYPERLINK("https://esastar-publication.sso.esa.int/ESATenderActions/details/196608", "https://esastar-publication.sso.esa.int/ESATenderActions/details/196608")</f>
        <v>https://esastar-publication.sso.esa.int/ESATenderActions/details/196608</v>
      </c>
    </row>
    <row r="17" spans="1:30" x14ac:dyDescent="0.35">
      <c r="A17" t="s">
        <v>177</v>
      </c>
      <c r="B17" t="s">
        <v>178</v>
      </c>
      <c r="C17" t="s">
        <v>50</v>
      </c>
      <c r="D17" t="s">
        <v>179</v>
      </c>
      <c r="E17" t="s">
        <v>34</v>
      </c>
      <c r="F17" t="s">
        <v>35</v>
      </c>
      <c r="G17" s="1">
        <v>46303</v>
      </c>
      <c r="H17" t="s">
        <v>35</v>
      </c>
      <c r="I17" t="s">
        <v>35</v>
      </c>
      <c r="J17" t="s">
        <v>35</v>
      </c>
      <c r="K17" t="s">
        <v>35</v>
      </c>
      <c r="L17" s="1">
        <v>46303</v>
      </c>
      <c r="M17" t="s">
        <v>52</v>
      </c>
      <c r="N17" t="s">
        <v>173</v>
      </c>
      <c r="O17" t="s">
        <v>64</v>
      </c>
      <c r="P17" t="s">
        <v>180</v>
      </c>
      <c r="Q17" t="s">
        <v>40</v>
      </c>
      <c r="R17" t="s">
        <v>40</v>
      </c>
      <c r="S17" t="s">
        <v>181</v>
      </c>
      <c r="T17" t="s">
        <v>67</v>
      </c>
      <c r="U17" t="s">
        <v>182</v>
      </c>
      <c r="V17" t="s">
        <v>80</v>
      </c>
      <c r="W17" t="s">
        <v>183</v>
      </c>
      <c r="X17" t="s">
        <v>35</v>
      </c>
      <c r="Y17" t="s">
        <v>184</v>
      </c>
      <c r="Z17" t="s">
        <v>40</v>
      </c>
      <c r="AA17" t="s">
        <v>35</v>
      </c>
      <c r="AB17" t="s">
        <v>35</v>
      </c>
      <c r="AC17" t="s">
        <v>35</v>
      </c>
      <c r="AD17" t="str">
        <f>HYPERLINK("https://esastar-publication.sso.esa.int/ESATenderActions/details/196607", "https://esastar-publication.sso.esa.int/ESATenderActions/details/196607")</f>
        <v>https://esastar-publication.sso.esa.int/ESATenderActions/details/196607</v>
      </c>
    </row>
    <row r="18" spans="1:30" ht="43.5" hidden="1" x14ac:dyDescent="0.35">
      <c r="A18" t="s">
        <v>185</v>
      </c>
      <c r="B18" t="s">
        <v>186</v>
      </c>
      <c r="C18" t="s">
        <v>32</v>
      </c>
      <c r="D18" t="s">
        <v>187</v>
      </c>
      <c r="E18" t="s">
        <v>34</v>
      </c>
      <c r="F18" t="s">
        <v>35</v>
      </c>
      <c r="G18" s="1">
        <v>46302</v>
      </c>
      <c r="H18" s="1">
        <v>46302</v>
      </c>
      <c r="I18" s="1">
        <v>46395</v>
      </c>
      <c r="J18" s="1">
        <v>46381</v>
      </c>
      <c r="K18" s="1">
        <v>46381</v>
      </c>
      <c r="L18" s="1">
        <v>46311</v>
      </c>
      <c r="M18" t="s">
        <v>188</v>
      </c>
      <c r="N18" t="s">
        <v>37</v>
      </c>
      <c r="O18" t="s">
        <v>64</v>
      </c>
      <c r="P18" t="s">
        <v>140</v>
      </c>
      <c r="Q18" t="s">
        <v>40</v>
      </c>
      <c r="R18" t="s">
        <v>40</v>
      </c>
      <c r="S18" t="s">
        <v>189</v>
      </c>
      <c r="T18" t="s">
        <v>67</v>
      </c>
      <c r="U18" t="s">
        <v>190</v>
      </c>
      <c r="V18" t="s">
        <v>35</v>
      </c>
      <c r="W18" t="s">
        <v>35</v>
      </c>
      <c r="X18" t="s">
        <v>191</v>
      </c>
      <c r="Y18" t="s">
        <v>192</v>
      </c>
      <c r="Z18" t="s">
        <v>40</v>
      </c>
      <c r="AA18" t="s">
        <v>35</v>
      </c>
      <c r="AB18" t="s">
        <v>193</v>
      </c>
      <c r="AC18" t="s">
        <v>194</v>
      </c>
      <c r="AD18" t="str">
        <f>HYPERLINK("https://esastar-publication.sso.esa.int/ESATenderActions/details/196489", "https://esastar-publication.sso.esa.int/ESATenderActions/details/196489")</f>
        <v>https://esastar-publication.sso.esa.int/ESATenderActions/details/196489</v>
      </c>
    </row>
    <row r="19" spans="1:30" x14ac:dyDescent="0.35">
      <c r="A19" t="s">
        <v>195</v>
      </c>
      <c r="B19" t="s">
        <v>196</v>
      </c>
      <c r="C19" t="s">
        <v>50</v>
      </c>
      <c r="D19" t="s">
        <v>197</v>
      </c>
      <c r="E19" t="s">
        <v>102</v>
      </c>
      <c r="F19" t="s">
        <v>198</v>
      </c>
      <c r="G19" s="1">
        <v>46297</v>
      </c>
      <c r="H19" t="s">
        <v>35</v>
      </c>
      <c r="I19" t="s">
        <v>35</v>
      </c>
      <c r="J19" t="s">
        <v>35</v>
      </c>
      <c r="K19" t="s">
        <v>35</v>
      </c>
      <c r="L19" s="1">
        <v>46302</v>
      </c>
      <c r="M19" t="s">
        <v>75</v>
      </c>
      <c r="N19" t="s">
        <v>76</v>
      </c>
      <c r="O19" t="s">
        <v>199</v>
      </c>
      <c r="P19" t="s">
        <v>77</v>
      </c>
      <c r="Q19" t="s">
        <v>40</v>
      </c>
      <c r="R19" t="s">
        <v>40</v>
      </c>
      <c r="S19" t="s">
        <v>200</v>
      </c>
      <c r="T19" t="s">
        <v>67</v>
      </c>
      <c r="U19" t="s">
        <v>201</v>
      </c>
      <c r="V19" t="s">
        <v>80</v>
      </c>
      <c r="W19" t="s">
        <v>202</v>
      </c>
      <c r="X19" t="s">
        <v>35</v>
      </c>
      <c r="Y19" t="s">
        <v>203</v>
      </c>
      <c r="Z19" t="s">
        <v>40</v>
      </c>
      <c r="AA19" t="s">
        <v>35</v>
      </c>
      <c r="AB19" t="s">
        <v>109</v>
      </c>
      <c r="AC19" t="s">
        <v>35</v>
      </c>
      <c r="AD19" t="str">
        <f>HYPERLINK("https://esastar-publication.sso.esa.int/ESATenderActions/details/196300", "https://esastar-publication.sso.esa.int/ESATenderActions/details/196300")</f>
        <v>https://esastar-publication.sso.esa.int/ESATenderActions/details/196300</v>
      </c>
    </row>
    <row r="20" spans="1:30" x14ac:dyDescent="0.35">
      <c r="A20" t="s">
        <v>204</v>
      </c>
      <c r="B20" t="s">
        <v>205</v>
      </c>
      <c r="C20" t="s">
        <v>50</v>
      </c>
      <c r="D20" t="s">
        <v>206</v>
      </c>
      <c r="E20" t="s">
        <v>34</v>
      </c>
      <c r="F20" t="s">
        <v>35</v>
      </c>
      <c r="G20" s="1">
        <v>46297</v>
      </c>
      <c r="H20" t="s">
        <v>35</v>
      </c>
      <c r="I20" t="s">
        <v>35</v>
      </c>
      <c r="J20" t="s">
        <v>35</v>
      </c>
      <c r="K20" t="s">
        <v>35</v>
      </c>
      <c r="L20" s="1">
        <v>46297</v>
      </c>
      <c r="M20" t="s">
        <v>52</v>
      </c>
      <c r="N20" t="s">
        <v>37</v>
      </c>
      <c r="O20" t="s">
        <v>64</v>
      </c>
      <c r="P20" t="s">
        <v>39</v>
      </c>
      <c r="Q20" t="s">
        <v>40</v>
      </c>
      <c r="R20" t="s">
        <v>40</v>
      </c>
      <c r="S20" t="s">
        <v>207</v>
      </c>
      <c r="T20" t="s">
        <v>141</v>
      </c>
      <c r="U20" t="s">
        <v>43</v>
      </c>
      <c r="V20" t="s">
        <v>80</v>
      </c>
      <c r="W20" t="s">
        <v>208</v>
      </c>
      <c r="X20" t="s">
        <v>35</v>
      </c>
      <c r="Y20" t="s">
        <v>45</v>
      </c>
      <c r="Z20" t="s">
        <v>40</v>
      </c>
      <c r="AA20" t="s">
        <v>35</v>
      </c>
      <c r="AB20" t="s">
        <v>209</v>
      </c>
      <c r="AC20" t="s">
        <v>210</v>
      </c>
      <c r="AD20" t="str">
        <f>HYPERLINK("https://esastar-publication.sso.esa.int/ESATenderActions/details/196299", "https://esastar-publication.sso.esa.int/ESATenderActions/details/196299")</f>
        <v>https://esastar-publication.sso.esa.int/ESATenderActions/details/196299</v>
      </c>
    </row>
    <row r="21" spans="1:30" x14ac:dyDescent="0.35">
      <c r="A21" t="s">
        <v>211</v>
      </c>
      <c r="B21" t="s">
        <v>212</v>
      </c>
      <c r="C21" t="s">
        <v>50</v>
      </c>
      <c r="D21" t="s">
        <v>213</v>
      </c>
      <c r="E21" t="s">
        <v>34</v>
      </c>
      <c r="F21" t="s">
        <v>35</v>
      </c>
      <c r="G21" s="1">
        <v>46297</v>
      </c>
      <c r="H21" t="s">
        <v>35</v>
      </c>
      <c r="I21" t="s">
        <v>35</v>
      </c>
      <c r="J21" t="s">
        <v>35</v>
      </c>
      <c r="K21" t="s">
        <v>35</v>
      </c>
      <c r="L21" s="1">
        <v>46302</v>
      </c>
      <c r="M21" t="s">
        <v>172</v>
      </c>
      <c r="N21" t="s">
        <v>76</v>
      </c>
      <c r="O21" t="s">
        <v>64</v>
      </c>
      <c r="P21" t="s">
        <v>77</v>
      </c>
      <c r="Q21" t="s">
        <v>65</v>
      </c>
      <c r="R21" t="s">
        <v>40</v>
      </c>
      <c r="S21" t="s">
        <v>214</v>
      </c>
      <c r="T21" t="s">
        <v>67</v>
      </c>
      <c r="U21" t="s">
        <v>201</v>
      </c>
      <c r="V21" t="s">
        <v>80</v>
      </c>
      <c r="W21" t="s">
        <v>215</v>
      </c>
      <c r="X21" t="s">
        <v>35</v>
      </c>
      <c r="Y21" t="s">
        <v>70</v>
      </c>
      <c r="Z21" t="s">
        <v>40</v>
      </c>
      <c r="AA21" t="s">
        <v>35</v>
      </c>
      <c r="AB21" t="s">
        <v>109</v>
      </c>
      <c r="AC21" t="s">
        <v>35</v>
      </c>
      <c r="AD21" t="str">
        <f>HYPERLINK("https://esastar-publication.sso.esa.int/ESATenderActions/details/196298", "https://esastar-publication.sso.esa.int/ESATenderActions/details/196298")</f>
        <v>https://esastar-publication.sso.esa.int/ESATenderActions/details/196298</v>
      </c>
    </row>
    <row r="22" spans="1:30" x14ac:dyDescent="0.35">
      <c r="A22" t="s">
        <v>216</v>
      </c>
      <c r="B22" t="s">
        <v>217</v>
      </c>
      <c r="C22" t="s">
        <v>50</v>
      </c>
      <c r="D22" t="s">
        <v>218</v>
      </c>
      <c r="E22" t="s">
        <v>34</v>
      </c>
      <c r="F22" t="s">
        <v>35</v>
      </c>
      <c r="G22" s="1">
        <v>46297</v>
      </c>
      <c r="H22" t="s">
        <v>35</v>
      </c>
      <c r="I22" t="s">
        <v>35</v>
      </c>
      <c r="J22" t="s">
        <v>35</v>
      </c>
      <c r="K22" t="s">
        <v>35</v>
      </c>
      <c r="L22" s="1">
        <v>46297</v>
      </c>
      <c r="M22" t="s">
        <v>52</v>
      </c>
      <c r="N22" t="s">
        <v>37</v>
      </c>
      <c r="O22" t="s">
        <v>64</v>
      </c>
      <c r="P22" t="s">
        <v>39</v>
      </c>
      <c r="Q22" t="s">
        <v>40</v>
      </c>
      <c r="R22" t="s">
        <v>40</v>
      </c>
      <c r="S22" t="s">
        <v>207</v>
      </c>
      <c r="T22" t="s">
        <v>219</v>
      </c>
      <c r="U22" t="s">
        <v>43</v>
      </c>
      <c r="V22" t="s">
        <v>80</v>
      </c>
      <c r="W22" t="s">
        <v>208</v>
      </c>
      <c r="X22" t="s">
        <v>35</v>
      </c>
      <c r="Y22" t="s">
        <v>45</v>
      </c>
      <c r="Z22" t="s">
        <v>40</v>
      </c>
      <c r="AA22" t="s">
        <v>35</v>
      </c>
      <c r="AB22" t="s">
        <v>209</v>
      </c>
      <c r="AC22" t="s">
        <v>220</v>
      </c>
      <c r="AD22" t="str">
        <f>HYPERLINK("https://esastar-publication.sso.esa.int/ESATenderActions/details/196297", "https://esastar-publication.sso.esa.int/ESATenderActions/details/196297")</f>
        <v>https://esastar-publication.sso.esa.int/ESATenderActions/details/196297</v>
      </c>
    </row>
    <row r="23" spans="1:30" x14ac:dyDescent="0.35">
      <c r="A23" t="s">
        <v>221</v>
      </c>
      <c r="B23" t="s">
        <v>222</v>
      </c>
      <c r="C23" t="s">
        <v>50</v>
      </c>
      <c r="D23" t="s">
        <v>223</v>
      </c>
      <c r="E23" t="s">
        <v>34</v>
      </c>
      <c r="F23" t="s">
        <v>35</v>
      </c>
      <c r="G23" s="1">
        <v>46297</v>
      </c>
      <c r="H23" t="s">
        <v>35</v>
      </c>
      <c r="I23" t="s">
        <v>35</v>
      </c>
      <c r="J23" t="s">
        <v>35</v>
      </c>
      <c r="K23" t="s">
        <v>35</v>
      </c>
      <c r="L23" s="1">
        <v>46297</v>
      </c>
      <c r="M23" t="s">
        <v>52</v>
      </c>
      <c r="N23" t="s">
        <v>37</v>
      </c>
      <c r="O23" t="s">
        <v>38</v>
      </c>
      <c r="P23" t="s">
        <v>77</v>
      </c>
      <c r="Q23" t="s">
        <v>40</v>
      </c>
      <c r="R23" t="s">
        <v>40</v>
      </c>
      <c r="S23" t="s">
        <v>224</v>
      </c>
      <c r="T23" t="s">
        <v>67</v>
      </c>
      <c r="U23" t="s">
        <v>201</v>
      </c>
      <c r="V23" t="s">
        <v>80</v>
      </c>
      <c r="W23" t="s">
        <v>225</v>
      </c>
      <c r="X23" t="s">
        <v>35</v>
      </c>
      <c r="Y23" t="s">
        <v>226</v>
      </c>
      <c r="Z23" t="s">
        <v>40</v>
      </c>
      <c r="AA23" t="s">
        <v>35</v>
      </c>
      <c r="AB23" t="s">
        <v>227</v>
      </c>
      <c r="AC23" t="s">
        <v>228</v>
      </c>
      <c r="AD23" t="str">
        <f>HYPERLINK("https://esastar-publication.sso.esa.int/ESATenderActions/details/196296", "https://esastar-publication.sso.esa.int/ESATenderActions/details/196296")</f>
        <v>https://esastar-publication.sso.esa.int/ESATenderActions/details/196296</v>
      </c>
    </row>
    <row r="24" spans="1:30" x14ac:dyDescent="0.35">
      <c r="A24" t="s">
        <v>229</v>
      </c>
      <c r="B24" t="s">
        <v>230</v>
      </c>
      <c r="C24" t="s">
        <v>50</v>
      </c>
      <c r="D24" t="s">
        <v>231</v>
      </c>
      <c r="E24" t="s">
        <v>34</v>
      </c>
      <c r="F24" t="s">
        <v>35</v>
      </c>
      <c r="G24" s="1">
        <v>46297</v>
      </c>
      <c r="H24" t="s">
        <v>35</v>
      </c>
      <c r="I24" t="s">
        <v>35</v>
      </c>
      <c r="J24" t="s">
        <v>35</v>
      </c>
      <c r="K24" t="s">
        <v>35</v>
      </c>
      <c r="L24" s="1">
        <v>46308</v>
      </c>
      <c r="M24" t="s">
        <v>75</v>
      </c>
      <c r="N24" t="s">
        <v>37</v>
      </c>
      <c r="O24" t="s">
        <v>38</v>
      </c>
      <c r="P24" t="s">
        <v>39</v>
      </c>
      <c r="Q24" t="s">
        <v>40</v>
      </c>
      <c r="R24" t="s">
        <v>40</v>
      </c>
      <c r="S24" t="s">
        <v>232</v>
      </c>
      <c r="T24" t="s">
        <v>141</v>
      </c>
      <c r="U24" t="s">
        <v>43</v>
      </c>
      <c r="V24" t="s">
        <v>80</v>
      </c>
      <c r="W24" t="s">
        <v>233</v>
      </c>
      <c r="X24" t="s">
        <v>35</v>
      </c>
      <c r="Y24" t="s">
        <v>45</v>
      </c>
      <c r="Z24" t="s">
        <v>40</v>
      </c>
      <c r="AA24" t="s">
        <v>35</v>
      </c>
      <c r="AB24" t="s">
        <v>234</v>
      </c>
      <c r="AC24" t="s">
        <v>235</v>
      </c>
      <c r="AD24" t="str">
        <f>HYPERLINK("https://esastar-publication.sso.esa.int/ESATenderActions/details/196295", "https://esastar-publication.sso.esa.int/ESATenderActions/details/196295")</f>
        <v>https://esastar-publication.sso.esa.int/ESATenderActions/details/196295</v>
      </c>
    </row>
    <row r="25" spans="1:30" x14ac:dyDescent="0.35">
      <c r="A25" t="s">
        <v>236</v>
      </c>
      <c r="B25" t="s">
        <v>237</v>
      </c>
      <c r="C25" t="s">
        <v>50</v>
      </c>
      <c r="D25" t="s">
        <v>238</v>
      </c>
      <c r="E25" t="s">
        <v>34</v>
      </c>
      <c r="F25" t="s">
        <v>35</v>
      </c>
      <c r="G25" s="1">
        <v>46297</v>
      </c>
      <c r="H25" t="s">
        <v>35</v>
      </c>
      <c r="I25" t="s">
        <v>35</v>
      </c>
      <c r="J25" t="s">
        <v>35</v>
      </c>
      <c r="K25" t="s">
        <v>35</v>
      </c>
      <c r="L25" s="1">
        <v>46297</v>
      </c>
      <c r="M25" t="s">
        <v>52</v>
      </c>
      <c r="N25" t="s">
        <v>37</v>
      </c>
      <c r="O25" t="s">
        <v>38</v>
      </c>
      <c r="P25" t="s">
        <v>39</v>
      </c>
      <c r="Q25" t="s">
        <v>40</v>
      </c>
      <c r="R25" t="s">
        <v>40</v>
      </c>
      <c r="S25" t="s">
        <v>207</v>
      </c>
      <c r="T25" t="s">
        <v>67</v>
      </c>
      <c r="U25" t="s">
        <v>43</v>
      </c>
      <c r="V25" t="s">
        <v>80</v>
      </c>
      <c r="W25" t="s">
        <v>239</v>
      </c>
      <c r="X25" t="s">
        <v>35</v>
      </c>
      <c r="Y25" t="s">
        <v>45</v>
      </c>
      <c r="Z25" t="s">
        <v>40</v>
      </c>
      <c r="AA25" t="s">
        <v>35</v>
      </c>
      <c r="AB25" t="s">
        <v>240</v>
      </c>
      <c r="AC25" t="s">
        <v>241</v>
      </c>
      <c r="AD25" t="str">
        <f>HYPERLINK("https://esastar-publication.sso.esa.int/ESATenderActions/details/196294", "https://esastar-publication.sso.esa.int/ESATenderActions/details/196294")</f>
        <v>https://esastar-publication.sso.esa.int/ESATenderActions/details/196294</v>
      </c>
    </row>
    <row r="26" spans="1:30" ht="58" hidden="1" x14ac:dyDescent="0.35">
      <c r="A26" t="s">
        <v>242</v>
      </c>
      <c r="B26" t="s">
        <v>243</v>
      </c>
      <c r="C26" t="s">
        <v>32</v>
      </c>
      <c r="D26" t="s">
        <v>244</v>
      </c>
      <c r="E26" t="s">
        <v>34</v>
      </c>
      <c r="F26" t="s">
        <v>35</v>
      </c>
      <c r="G26" s="1">
        <v>46297</v>
      </c>
      <c r="H26" s="1">
        <v>46301</v>
      </c>
      <c r="I26" s="1">
        <v>46358</v>
      </c>
      <c r="J26" s="1">
        <v>46351</v>
      </c>
      <c r="K26" s="1">
        <v>46351</v>
      </c>
      <c r="L26" s="1">
        <v>46301</v>
      </c>
      <c r="M26" t="s">
        <v>122</v>
      </c>
      <c r="N26" t="s">
        <v>37</v>
      </c>
      <c r="O26" t="s">
        <v>64</v>
      </c>
      <c r="P26" t="s">
        <v>35</v>
      </c>
      <c r="Q26" t="s">
        <v>65</v>
      </c>
      <c r="R26" t="s">
        <v>40</v>
      </c>
      <c r="S26" t="s">
        <v>245</v>
      </c>
      <c r="T26" t="s">
        <v>67</v>
      </c>
      <c r="U26" t="s">
        <v>246</v>
      </c>
      <c r="V26" t="s">
        <v>35</v>
      </c>
      <c r="W26" t="s">
        <v>35</v>
      </c>
      <c r="X26" t="s">
        <v>247</v>
      </c>
      <c r="Y26" t="s">
        <v>248</v>
      </c>
      <c r="Z26" t="s">
        <v>40</v>
      </c>
      <c r="AA26" t="s">
        <v>35</v>
      </c>
      <c r="AB26" t="s">
        <v>249</v>
      </c>
      <c r="AC26" t="s">
        <v>35</v>
      </c>
      <c r="AD26" t="str">
        <f>HYPERLINK("https://esastar-publication.sso.esa.int/ESATenderActions/details/196293", "https://esastar-publication.sso.esa.int/ESATenderActions/details/196293")</f>
        <v>https://esastar-publication.sso.esa.int/ESATenderActions/details/196293</v>
      </c>
    </row>
    <row r="27" spans="1:30" x14ac:dyDescent="0.35">
      <c r="A27" t="s">
        <v>250</v>
      </c>
      <c r="B27" t="s">
        <v>251</v>
      </c>
      <c r="C27" t="s">
        <v>50</v>
      </c>
      <c r="D27" t="s">
        <v>252</v>
      </c>
      <c r="E27" t="s">
        <v>34</v>
      </c>
      <c r="F27" t="s">
        <v>35</v>
      </c>
      <c r="G27" s="1">
        <v>46297</v>
      </c>
      <c r="H27" t="s">
        <v>35</v>
      </c>
      <c r="I27" t="s">
        <v>35</v>
      </c>
      <c r="J27" t="s">
        <v>35</v>
      </c>
      <c r="K27" t="s">
        <v>35</v>
      </c>
      <c r="L27" s="1">
        <v>46314</v>
      </c>
      <c r="M27" t="s">
        <v>172</v>
      </c>
      <c r="N27" t="s">
        <v>37</v>
      </c>
      <c r="O27" t="s">
        <v>64</v>
      </c>
      <c r="P27" t="s">
        <v>154</v>
      </c>
      <c r="Q27" t="s">
        <v>65</v>
      </c>
      <c r="R27" t="s">
        <v>40</v>
      </c>
      <c r="S27" t="s">
        <v>155</v>
      </c>
      <c r="T27" t="s">
        <v>67</v>
      </c>
      <c r="U27" t="s">
        <v>156</v>
      </c>
      <c r="V27" t="s">
        <v>80</v>
      </c>
      <c r="W27" t="s">
        <v>253</v>
      </c>
      <c r="X27" t="s">
        <v>35</v>
      </c>
      <c r="Y27" t="s">
        <v>45</v>
      </c>
      <c r="Z27" t="s">
        <v>40</v>
      </c>
      <c r="AA27" t="s">
        <v>35</v>
      </c>
      <c r="AB27" t="s">
        <v>117</v>
      </c>
      <c r="AC27" t="s">
        <v>118</v>
      </c>
      <c r="AD27" t="str">
        <f>HYPERLINK("https://esastar-publication.sso.esa.int/ESATenderActions/details/196292", "https://esastar-publication.sso.esa.int/ESATenderActions/details/196292")</f>
        <v>https://esastar-publication.sso.esa.int/ESATenderActions/details/196292</v>
      </c>
    </row>
    <row r="28" spans="1:30" ht="58" x14ac:dyDescent="0.35">
      <c r="A28" t="s">
        <v>254</v>
      </c>
      <c r="B28" t="s">
        <v>255</v>
      </c>
      <c r="C28" t="s">
        <v>50</v>
      </c>
      <c r="D28" t="s">
        <v>256</v>
      </c>
      <c r="E28" t="s">
        <v>34</v>
      </c>
      <c r="F28" t="s">
        <v>35</v>
      </c>
      <c r="G28" s="1">
        <v>46297</v>
      </c>
      <c r="H28" t="s">
        <v>35</v>
      </c>
      <c r="I28" t="s">
        <v>35</v>
      </c>
      <c r="J28" t="s">
        <v>35</v>
      </c>
      <c r="K28" t="s">
        <v>35</v>
      </c>
      <c r="L28" s="1">
        <v>46297</v>
      </c>
      <c r="M28" t="s">
        <v>52</v>
      </c>
      <c r="N28" t="s">
        <v>37</v>
      </c>
      <c r="O28" t="s">
        <v>38</v>
      </c>
      <c r="P28" t="s">
        <v>35</v>
      </c>
      <c r="Q28" t="s">
        <v>40</v>
      </c>
      <c r="R28" t="s">
        <v>40</v>
      </c>
      <c r="S28" t="s">
        <v>257</v>
      </c>
      <c r="T28" t="s">
        <v>67</v>
      </c>
      <c r="U28" t="s">
        <v>258</v>
      </c>
      <c r="V28" t="s">
        <v>80</v>
      </c>
      <c r="W28" t="s">
        <v>259</v>
      </c>
      <c r="X28" t="s">
        <v>35</v>
      </c>
      <c r="Y28" t="s">
        <v>248</v>
      </c>
      <c r="Z28" t="s">
        <v>40</v>
      </c>
      <c r="AA28" t="s">
        <v>35</v>
      </c>
      <c r="AB28" t="s">
        <v>260</v>
      </c>
      <c r="AC28" t="s">
        <v>35</v>
      </c>
      <c r="AD28" t="str">
        <f>HYPERLINK("https://esastar-publication.sso.esa.int/ESATenderActions/details/196291", "https://esastar-publication.sso.esa.int/ESATenderActions/details/196291")</f>
        <v>https://esastar-publication.sso.esa.int/ESATenderActions/details/196291</v>
      </c>
    </row>
    <row r="29" spans="1:30" ht="58" x14ac:dyDescent="0.35">
      <c r="A29" t="s">
        <v>261</v>
      </c>
      <c r="B29" t="s">
        <v>262</v>
      </c>
      <c r="C29" t="s">
        <v>50</v>
      </c>
      <c r="D29" t="s">
        <v>263</v>
      </c>
      <c r="E29" t="s">
        <v>34</v>
      </c>
      <c r="F29" t="s">
        <v>35</v>
      </c>
      <c r="G29" s="1">
        <v>46297</v>
      </c>
      <c r="H29" t="s">
        <v>35</v>
      </c>
      <c r="I29" t="s">
        <v>35</v>
      </c>
      <c r="J29" t="s">
        <v>35</v>
      </c>
      <c r="K29" t="s">
        <v>35</v>
      </c>
      <c r="L29" s="1">
        <v>46297</v>
      </c>
      <c r="M29" t="s">
        <v>52</v>
      </c>
      <c r="N29" t="s">
        <v>37</v>
      </c>
      <c r="O29" t="s">
        <v>38</v>
      </c>
      <c r="P29" t="s">
        <v>35</v>
      </c>
      <c r="Q29" t="s">
        <v>40</v>
      </c>
      <c r="R29" t="s">
        <v>40</v>
      </c>
      <c r="S29" t="s">
        <v>257</v>
      </c>
      <c r="T29" t="s">
        <v>67</v>
      </c>
      <c r="U29" t="s">
        <v>258</v>
      </c>
      <c r="V29" t="s">
        <v>80</v>
      </c>
      <c r="W29" t="s">
        <v>259</v>
      </c>
      <c r="X29" t="s">
        <v>35</v>
      </c>
      <c r="Y29" t="s">
        <v>248</v>
      </c>
      <c r="Z29" t="s">
        <v>40</v>
      </c>
      <c r="AA29" t="s">
        <v>35</v>
      </c>
      <c r="AB29" t="s">
        <v>264</v>
      </c>
      <c r="AC29" t="s">
        <v>35</v>
      </c>
      <c r="AD29" t="str">
        <f>HYPERLINK("https://esastar-publication.sso.esa.int/ESATenderActions/details/196290", "https://esastar-publication.sso.esa.int/ESATenderActions/details/196290")</f>
        <v>https://esastar-publication.sso.esa.int/ESATenderActions/details/196290</v>
      </c>
    </row>
    <row r="30" spans="1:30" x14ac:dyDescent="0.35">
      <c r="A30" t="s">
        <v>265</v>
      </c>
      <c r="B30" t="s">
        <v>266</v>
      </c>
      <c r="C30" t="s">
        <v>50</v>
      </c>
      <c r="D30" t="s">
        <v>267</v>
      </c>
      <c r="E30" t="s">
        <v>34</v>
      </c>
      <c r="F30" t="s">
        <v>35</v>
      </c>
      <c r="G30" s="1">
        <v>46297</v>
      </c>
      <c r="H30" t="s">
        <v>35</v>
      </c>
      <c r="I30" t="s">
        <v>35</v>
      </c>
      <c r="J30" t="s">
        <v>35</v>
      </c>
      <c r="K30" t="s">
        <v>35</v>
      </c>
      <c r="L30" s="1">
        <v>46297</v>
      </c>
      <c r="M30" t="s">
        <v>52</v>
      </c>
      <c r="N30" t="s">
        <v>37</v>
      </c>
      <c r="O30" t="s">
        <v>35</v>
      </c>
      <c r="P30" t="s">
        <v>39</v>
      </c>
      <c r="Q30" t="s">
        <v>40</v>
      </c>
      <c r="R30" t="s">
        <v>40</v>
      </c>
      <c r="S30" t="s">
        <v>268</v>
      </c>
      <c r="T30" t="s">
        <v>141</v>
      </c>
      <c r="U30" t="s">
        <v>43</v>
      </c>
      <c r="V30" t="s">
        <v>80</v>
      </c>
      <c r="W30" t="s">
        <v>269</v>
      </c>
      <c r="X30" t="s">
        <v>35</v>
      </c>
      <c r="Y30" t="s">
        <v>45</v>
      </c>
      <c r="Z30" t="s">
        <v>40</v>
      </c>
      <c r="AA30" t="s">
        <v>35</v>
      </c>
      <c r="AB30" t="s">
        <v>270</v>
      </c>
      <c r="AC30" t="s">
        <v>271</v>
      </c>
      <c r="AD30" t="str">
        <f>HYPERLINK("https://esastar-publication.sso.esa.int/ESATenderActions/details/196289", "https://esastar-publication.sso.esa.int/ESATenderActions/details/196289")</f>
        <v>https://esastar-publication.sso.esa.int/ESATenderActions/details/196289</v>
      </c>
    </row>
    <row r="31" spans="1:30" x14ac:dyDescent="0.35">
      <c r="A31" t="s">
        <v>272</v>
      </c>
      <c r="B31" t="s">
        <v>273</v>
      </c>
      <c r="C31" t="s">
        <v>50</v>
      </c>
      <c r="D31" t="s">
        <v>274</v>
      </c>
      <c r="E31" t="s">
        <v>34</v>
      </c>
      <c r="F31" t="s">
        <v>35</v>
      </c>
      <c r="G31" s="1">
        <v>46297</v>
      </c>
      <c r="H31" t="s">
        <v>35</v>
      </c>
      <c r="I31" t="s">
        <v>35</v>
      </c>
      <c r="J31" t="s">
        <v>35</v>
      </c>
      <c r="K31" t="s">
        <v>35</v>
      </c>
      <c r="L31" s="1">
        <v>46297</v>
      </c>
      <c r="M31" t="s">
        <v>52</v>
      </c>
      <c r="N31" t="s">
        <v>76</v>
      </c>
      <c r="O31" t="s">
        <v>64</v>
      </c>
      <c r="P31" t="s">
        <v>77</v>
      </c>
      <c r="Q31" t="s">
        <v>40</v>
      </c>
      <c r="R31" t="s">
        <v>40</v>
      </c>
      <c r="S31" t="s">
        <v>275</v>
      </c>
      <c r="T31" t="s">
        <v>67</v>
      </c>
      <c r="U31" t="s">
        <v>276</v>
      </c>
      <c r="V31" t="s">
        <v>80</v>
      </c>
      <c r="W31" t="s">
        <v>277</v>
      </c>
      <c r="X31" t="s">
        <v>35</v>
      </c>
      <c r="Y31" t="s">
        <v>278</v>
      </c>
      <c r="Z31" t="s">
        <v>40</v>
      </c>
      <c r="AA31" t="s">
        <v>35</v>
      </c>
      <c r="AB31" t="s">
        <v>279</v>
      </c>
      <c r="AC31" t="s">
        <v>84</v>
      </c>
      <c r="AD31" t="str">
        <f>HYPERLINK("https://esastar-publication.sso.esa.int/ESATenderActions/details/196288", "https://esastar-publication.sso.esa.int/ESATenderActions/details/196288")</f>
        <v>https://esastar-publication.sso.esa.int/ESATenderActions/details/196288</v>
      </c>
    </row>
    <row r="32" spans="1:30" hidden="1" x14ac:dyDescent="0.35">
      <c r="A32" t="s">
        <v>280</v>
      </c>
      <c r="B32" t="s">
        <v>281</v>
      </c>
      <c r="C32" t="s">
        <v>32</v>
      </c>
      <c r="D32" t="s">
        <v>282</v>
      </c>
      <c r="E32" t="s">
        <v>34</v>
      </c>
      <c r="F32" t="s">
        <v>35</v>
      </c>
      <c r="G32" s="1">
        <v>46297</v>
      </c>
      <c r="H32" s="1">
        <v>46297</v>
      </c>
      <c r="I32" s="1">
        <v>46342</v>
      </c>
      <c r="J32" s="1">
        <v>46328</v>
      </c>
      <c r="K32" s="1">
        <v>46328</v>
      </c>
      <c r="L32" s="1">
        <v>46297</v>
      </c>
      <c r="M32" t="s">
        <v>122</v>
      </c>
      <c r="N32" t="s">
        <v>37</v>
      </c>
      <c r="O32" t="s">
        <v>38</v>
      </c>
      <c r="P32" t="s">
        <v>39</v>
      </c>
      <c r="Q32" t="s">
        <v>40</v>
      </c>
      <c r="R32" t="s">
        <v>40</v>
      </c>
      <c r="S32" t="s">
        <v>283</v>
      </c>
      <c r="T32" t="s">
        <v>67</v>
      </c>
      <c r="U32" t="s">
        <v>43</v>
      </c>
      <c r="V32" t="s">
        <v>35</v>
      </c>
      <c r="W32" t="s">
        <v>35</v>
      </c>
      <c r="X32" t="s">
        <v>44</v>
      </c>
      <c r="Y32" t="s">
        <v>45</v>
      </c>
      <c r="Z32" t="s">
        <v>40</v>
      </c>
      <c r="AA32" t="s">
        <v>35</v>
      </c>
      <c r="AB32" t="s">
        <v>284</v>
      </c>
      <c r="AC32" t="s">
        <v>285</v>
      </c>
      <c r="AD32" t="str">
        <f>HYPERLINK("https://esastar-publication.sso.esa.int/ESATenderActions/details/196272", "https://esastar-publication.sso.esa.int/ESATenderActions/details/196272")</f>
        <v>https://esastar-publication.sso.esa.int/ESATenderActions/details/196272</v>
      </c>
    </row>
    <row r="33" spans="1:30" hidden="1" x14ac:dyDescent="0.35">
      <c r="A33" t="s">
        <v>286</v>
      </c>
      <c r="B33" t="s">
        <v>287</v>
      </c>
      <c r="C33" t="s">
        <v>32</v>
      </c>
      <c r="D33" t="s">
        <v>288</v>
      </c>
      <c r="E33" t="s">
        <v>34</v>
      </c>
      <c r="F33" t="s">
        <v>35</v>
      </c>
      <c r="G33" s="1">
        <v>46289</v>
      </c>
      <c r="H33" s="1">
        <v>46300</v>
      </c>
      <c r="I33" s="1">
        <v>46357</v>
      </c>
      <c r="J33" s="1">
        <v>46343</v>
      </c>
      <c r="K33" s="1">
        <v>46343</v>
      </c>
      <c r="L33" s="1">
        <v>46307</v>
      </c>
      <c r="M33" t="s">
        <v>188</v>
      </c>
      <c r="N33" t="s">
        <v>37</v>
      </c>
      <c r="O33" t="s">
        <v>64</v>
      </c>
      <c r="P33" t="s">
        <v>35</v>
      </c>
      <c r="Q33" t="s">
        <v>40</v>
      </c>
      <c r="R33" t="s">
        <v>40</v>
      </c>
      <c r="S33" t="s">
        <v>133</v>
      </c>
      <c r="T33" t="s">
        <v>141</v>
      </c>
      <c r="U33" t="s">
        <v>124</v>
      </c>
      <c r="V33" t="s">
        <v>35</v>
      </c>
      <c r="W33" t="s">
        <v>35</v>
      </c>
      <c r="X33" t="s">
        <v>191</v>
      </c>
      <c r="Y33" t="s">
        <v>126</v>
      </c>
      <c r="Z33" t="s">
        <v>40</v>
      </c>
      <c r="AA33" t="s">
        <v>35</v>
      </c>
      <c r="AB33" t="s">
        <v>289</v>
      </c>
      <c r="AC33" t="s">
        <v>136</v>
      </c>
      <c r="AD33" t="str">
        <f>HYPERLINK("https://esastar-publication.sso.esa.int/ESATenderActions/details/195624", "https://esastar-publication.sso.esa.int/ESATenderActions/details/195624")</f>
        <v>https://esastar-publication.sso.esa.int/ESATenderActions/details/195624</v>
      </c>
    </row>
    <row r="34" spans="1:30" x14ac:dyDescent="0.35">
      <c r="A34" t="s">
        <v>290</v>
      </c>
      <c r="B34" t="s">
        <v>291</v>
      </c>
      <c r="C34" t="s">
        <v>50</v>
      </c>
      <c r="D34" t="s">
        <v>292</v>
      </c>
      <c r="E34" t="s">
        <v>34</v>
      </c>
      <c r="F34" t="s">
        <v>35</v>
      </c>
      <c r="G34" s="1">
        <v>46289</v>
      </c>
      <c r="H34" t="s">
        <v>35</v>
      </c>
      <c r="I34" t="s">
        <v>35</v>
      </c>
      <c r="J34" t="s">
        <v>35</v>
      </c>
      <c r="K34" t="s">
        <v>35</v>
      </c>
      <c r="L34" s="1">
        <v>46289</v>
      </c>
      <c r="M34" t="s">
        <v>52</v>
      </c>
      <c r="N34" t="s">
        <v>37</v>
      </c>
      <c r="O34" t="s">
        <v>64</v>
      </c>
      <c r="P34" t="s">
        <v>140</v>
      </c>
      <c r="Q34" t="s">
        <v>40</v>
      </c>
      <c r="R34" t="s">
        <v>40</v>
      </c>
      <c r="S34" t="s">
        <v>123</v>
      </c>
      <c r="T34" t="s">
        <v>67</v>
      </c>
      <c r="U34" t="s">
        <v>293</v>
      </c>
      <c r="V34" t="s">
        <v>35</v>
      </c>
      <c r="W34" t="s">
        <v>35</v>
      </c>
      <c r="X34" t="s">
        <v>35</v>
      </c>
      <c r="Y34" t="s">
        <v>294</v>
      </c>
      <c r="Z34" t="s">
        <v>40</v>
      </c>
      <c r="AA34" t="s">
        <v>35</v>
      </c>
      <c r="AB34" t="s">
        <v>295</v>
      </c>
      <c r="AC34" t="s">
        <v>296</v>
      </c>
      <c r="AD34" t="str">
        <f>HYPERLINK("https://esastar-publication.sso.esa.int/ESATenderActions/details/195623", "https://esastar-publication.sso.esa.int/ESATenderActions/details/195623")</f>
        <v>https://esastar-publication.sso.esa.int/ESATenderActions/details/195623</v>
      </c>
    </row>
    <row r="35" spans="1:30" x14ac:dyDescent="0.35">
      <c r="A35" t="s">
        <v>297</v>
      </c>
      <c r="B35" t="s">
        <v>298</v>
      </c>
      <c r="C35" t="s">
        <v>50</v>
      </c>
      <c r="D35" t="s">
        <v>299</v>
      </c>
      <c r="E35" t="s">
        <v>34</v>
      </c>
      <c r="F35" t="s">
        <v>35</v>
      </c>
      <c r="G35" s="1">
        <v>46289</v>
      </c>
      <c r="H35" t="s">
        <v>35</v>
      </c>
      <c r="I35" t="s">
        <v>35</v>
      </c>
      <c r="J35" t="s">
        <v>35</v>
      </c>
      <c r="K35" t="s">
        <v>35</v>
      </c>
      <c r="L35" s="1">
        <v>46300</v>
      </c>
      <c r="M35" t="s">
        <v>75</v>
      </c>
      <c r="N35" t="s">
        <v>37</v>
      </c>
      <c r="O35" t="s">
        <v>64</v>
      </c>
      <c r="P35" t="s">
        <v>35</v>
      </c>
      <c r="Q35" t="s">
        <v>40</v>
      </c>
      <c r="R35" t="s">
        <v>40</v>
      </c>
      <c r="S35" t="s">
        <v>123</v>
      </c>
      <c r="T35" t="s">
        <v>219</v>
      </c>
      <c r="U35" t="s">
        <v>142</v>
      </c>
      <c r="V35" t="s">
        <v>35</v>
      </c>
      <c r="W35" t="s">
        <v>300</v>
      </c>
      <c r="X35" t="s">
        <v>35</v>
      </c>
      <c r="Y35" t="s">
        <v>301</v>
      </c>
      <c r="Z35" t="s">
        <v>40</v>
      </c>
      <c r="AA35" t="s">
        <v>35</v>
      </c>
      <c r="AB35" t="s">
        <v>35</v>
      </c>
      <c r="AC35" t="s">
        <v>35</v>
      </c>
      <c r="AD35" t="str">
        <f>HYPERLINK("https://esastar-publication.sso.esa.int/ESATenderActions/details/195622", "https://esastar-publication.sso.esa.int/ESATenderActions/details/195622")</f>
        <v>https://esastar-publication.sso.esa.int/ESATenderActions/details/195622</v>
      </c>
    </row>
    <row r="36" spans="1:30" ht="58" hidden="1" x14ac:dyDescent="0.35">
      <c r="A36" t="s">
        <v>302</v>
      </c>
      <c r="B36" t="s">
        <v>303</v>
      </c>
      <c r="C36" t="s">
        <v>32</v>
      </c>
      <c r="D36" t="s">
        <v>304</v>
      </c>
      <c r="E36" t="s">
        <v>34</v>
      </c>
      <c r="F36" t="s">
        <v>35</v>
      </c>
      <c r="G36" s="1">
        <v>46289</v>
      </c>
      <c r="H36" s="1">
        <v>46294</v>
      </c>
      <c r="I36" s="1">
        <v>46374</v>
      </c>
      <c r="J36" s="1">
        <v>46367</v>
      </c>
      <c r="K36" s="1">
        <v>46367</v>
      </c>
      <c r="L36" s="1">
        <v>46294</v>
      </c>
      <c r="M36" t="s">
        <v>75</v>
      </c>
      <c r="N36" t="s">
        <v>37</v>
      </c>
      <c r="O36" t="s">
        <v>64</v>
      </c>
      <c r="P36" t="s">
        <v>35</v>
      </c>
      <c r="Q36" t="s">
        <v>40</v>
      </c>
      <c r="R36" t="s">
        <v>40</v>
      </c>
      <c r="S36" t="s">
        <v>123</v>
      </c>
      <c r="T36" t="s">
        <v>141</v>
      </c>
      <c r="U36" t="s">
        <v>142</v>
      </c>
      <c r="V36" t="s">
        <v>35</v>
      </c>
      <c r="W36" t="s">
        <v>35</v>
      </c>
      <c r="X36" t="s">
        <v>305</v>
      </c>
      <c r="Y36" t="s">
        <v>306</v>
      </c>
      <c r="Z36" t="s">
        <v>40</v>
      </c>
      <c r="AA36" t="s">
        <v>35</v>
      </c>
      <c r="AB36" t="s">
        <v>307</v>
      </c>
      <c r="AC36" t="s">
        <v>308</v>
      </c>
      <c r="AD36" t="str">
        <f>HYPERLINK("https://esastar-publication.sso.esa.int/ESATenderActions/details/195621", "https://esastar-publication.sso.esa.int/ESATenderActions/details/195621")</f>
        <v>https://esastar-publication.sso.esa.int/ESATenderActions/details/195621</v>
      </c>
    </row>
    <row r="37" spans="1:30" ht="58" hidden="1" x14ac:dyDescent="0.35">
      <c r="A37" t="s">
        <v>309</v>
      </c>
      <c r="B37" t="s">
        <v>310</v>
      </c>
      <c r="C37" t="s">
        <v>32</v>
      </c>
      <c r="D37" t="s">
        <v>311</v>
      </c>
      <c r="E37" t="s">
        <v>34</v>
      </c>
      <c r="F37" t="s">
        <v>35</v>
      </c>
      <c r="G37" s="1">
        <v>46289</v>
      </c>
      <c r="H37" s="1">
        <v>46308</v>
      </c>
      <c r="I37" s="1">
        <v>46364</v>
      </c>
      <c r="J37" s="1">
        <v>46350</v>
      </c>
      <c r="K37" s="1">
        <v>46350</v>
      </c>
      <c r="L37" s="1">
        <v>46308</v>
      </c>
      <c r="M37" t="s">
        <v>122</v>
      </c>
      <c r="N37" t="s">
        <v>37</v>
      </c>
      <c r="O37" t="s">
        <v>38</v>
      </c>
      <c r="P37" t="s">
        <v>35</v>
      </c>
      <c r="Q37" t="s">
        <v>40</v>
      </c>
      <c r="R37" t="s">
        <v>40</v>
      </c>
      <c r="S37" t="s">
        <v>164</v>
      </c>
      <c r="T37" t="s">
        <v>67</v>
      </c>
      <c r="U37" t="s">
        <v>165</v>
      </c>
      <c r="V37" t="s">
        <v>35</v>
      </c>
      <c r="W37" t="s">
        <v>35</v>
      </c>
      <c r="X37" t="s">
        <v>312</v>
      </c>
      <c r="Y37" t="s">
        <v>313</v>
      </c>
      <c r="Z37" t="s">
        <v>40</v>
      </c>
      <c r="AA37" t="s">
        <v>35</v>
      </c>
      <c r="AB37" t="s">
        <v>314</v>
      </c>
      <c r="AC37" t="s">
        <v>315</v>
      </c>
      <c r="AD37" t="str">
        <f>HYPERLINK("https://esastar-publication.sso.esa.int/ESATenderActions/details/195620", "https://esastar-publication.sso.esa.int/ESATenderActions/details/195620")</f>
        <v>https://esastar-publication.sso.esa.int/ESATenderActions/details/195620</v>
      </c>
    </row>
    <row r="38" spans="1:30" hidden="1" x14ac:dyDescent="0.35">
      <c r="A38" t="s">
        <v>316</v>
      </c>
      <c r="B38" t="s">
        <v>317</v>
      </c>
      <c r="C38" t="s">
        <v>32</v>
      </c>
      <c r="D38" t="s">
        <v>318</v>
      </c>
      <c r="E38" t="s">
        <v>34</v>
      </c>
      <c r="F38" t="s">
        <v>35</v>
      </c>
      <c r="G38" s="1">
        <v>46289</v>
      </c>
      <c r="H38" s="1">
        <v>46293</v>
      </c>
      <c r="I38" s="1">
        <v>46357</v>
      </c>
      <c r="J38" s="1">
        <v>46343</v>
      </c>
      <c r="K38" s="1">
        <v>46343</v>
      </c>
      <c r="L38" s="1">
        <v>46311</v>
      </c>
      <c r="M38" t="s">
        <v>319</v>
      </c>
      <c r="N38" t="s">
        <v>37</v>
      </c>
      <c r="O38" t="s">
        <v>64</v>
      </c>
      <c r="P38" t="s">
        <v>39</v>
      </c>
      <c r="Q38" t="s">
        <v>40</v>
      </c>
      <c r="R38" t="s">
        <v>40</v>
      </c>
      <c r="S38" t="s">
        <v>320</v>
      </c>
      <c r="T38" t="s">
        <v>141</v>
      </c>
      <c r="U38" t="s">
        <v>43</v>
      </c>
      <c r="V38" t="s">
        <v>35</v>
      </c>
      <c r="W38" t="s">
        <v>35</v>
      </c>
      <c r="X38" t="s">
        <v>321</v>
      </c>
      <c r="Y38" t="s">
        <v>45</v>
      </c>
      <c r="Z38" t="s">
        <v>40</v>
      </c>
      <c r="AA38" t="s">
        <v>35</v>
      </c>
      <c r="AB38" t="s">
        <v>322</v>
      </c>
      <c r="AC38" t="s">
        <v>323</v>
      </c>
      <c r="AD38" t="str">
        <f>HYPERLINK("https://esastar-publication.sso.esa.int/ESATenderActions/details/195619", "https://esastar-publication.sso.esa.int/ESATenderActions/details/195619")</f>
        <v>https://esastar-publication.sso.esa.int/ESATenderActions/details/195619</v>
      </c>
    </row>
    <row r="39" spans="1:30" ht="29" x14ac:dyDescent="0.35">
      <c r="A39" t="s">
        <v>324</v>
      </c>
      <c r="B39" t="s">
        <v>325</v>
      </c>
      <c r="C39" t="s">
        <v>50</v>
      </c>
      <c r="D39" t="s">
        <v>326</v>
      </c>
      <c r="E39" t="s">
        <v>34</v>
      </c>
      <c r="F39" t="s">
        <v>35</v>
      </c>
      <c r="G39" s="1">
        <v>46289</v>
      </c>
      <c r="H39" t="s">
        <v>35</v>
      </c>
      <c r="I39" t="s">
        <v>35</v>
      </c>
      <c r="J39" t="s">
        <v>35</v>
      </c>
      <c r="K39" t="s">
        <v>35</v>
      </c>
      <c r="L39" s="1">
        <v>46296</v>
      </c>
      <c r="M39" t="s">
        <v>52</v>
      </c>
      <c r="N39" t="s">
        <v>76</v>
      </c>
      <c r="O39" t="s">
        <v>64</v>
      </c>
      <c r="P39" t="s">
        <v>77</v>
      </c>
      <c r="Q39" t="s">
        <v>40</v>
      </c>
      <c r="R39" t="s">
        <v>40</v>
      </c>
      <c r="S39" t="s">
        <v>327</v>
      </c>
      <c r="T39" t="s">
        <v>67</v>
      </c>
      <c r="U39" t="s">
        <v>328</v>
      </c>
      <c r="V39" t="s">
        <v>56</v>
      </c>
      <c r="W39" t="s">
        <v>329</v>
      </c>
      <c r="X39" t="s">
        <v>35</v>
      </c>
      <c r="Y39" t="s">
        <v>330</v>
      </c>
      <c r="Z39" t="s">
        <v>40</v>
      </c>
      <c r="AA39" t="s">
        <v>35</v>
      </c>
      <c r="AB39" t="s">
        <v>331</v>
      </c>
      <c r="AC39" t="s">
        <v>228</v>
      </c>
      <c r="AD39" t="str">
        <f>HYPERLINK("https://esastar-publication.sso.esa.int/ESATenderActions/details/195617", "https://esastar-publication.sso.esa.int/ESATenderActions/details/195617")</f>
        <v>https://esastar-publication.sso.esa.int/ESATenderActions/details/195617</v>
      </c>
    </row>
    <row r="40" spans="1:30" x14ac:dyDescent="0.35">
      <c r="A40" t="s">
        <v>332</v>
      </c>
      <c r="B40" t="s">
        <v>333</v>
      </c>
      <c r="C40" t="s">
        <v>50</v>
      </c>
      <c r="D40" t="s">
        <v>334</v>
      </c>
      <c r="E40" t="s">
        <v>34</v>
      </c>
      <c r="F40" t="s">
        <v>35</v>
      </c>
      <c r="G40" s="1">
        <v>46289</v>
      </c>
      <c r="H40" t="s">
        <v>35</v>
      </c>
      <c r="I40" t="s">
        <v>35</v>
      </c>
      <c r="J40" t="s">
        <v>35</v>
      </c>
      <c r="K40" t="s">
        <v>35</v>
      </c>
      <c r="L40" s="1">
        <v>46303</v>
      </c>
      <c r="M40" t="s">
        <v>172</v>
      </c>
      <c r="N40" t="s">
        <v>37</v>
      </c>
      <c r="O40" t="s">
        <v>64</v>
      </c>
      <c r="P40" t="s">
        <v>154</v>
      </c>
      <c r="Q40" t="s">
        <v>40</v>
      </c>
      <c r="R40" t="s">
        <v>40</v>
      </c>
      <c r="S40" t="s">
        <v>155</v>
      </c>
      <c r="T40" t="s">
        <v>67</v>
      </c>
      <c r="U40" t="s">
        <v>156</v>
      </c>
      <c r="V40" t="s">
        <v>80</v>
      </c>
      <c r="W40" t="s">
        <v>253</v>
      </c>
      <c r="X40" t="s">
        <v>35</v>
      </c>
      <c r="Y40" t="s">
        <v>58</v>
      </c>
      <c r="Z40" t="s">
        <v>40</v>
      </c>
      <c r="AA40" t="s">
        <v>35</v>
      </c>
      <c r="AB40" t="s">
        <v>335</v>
      </c>
      <c r="AC40" t="s">
        <v>35</v>
      </c>
      <c r="AD40" t="str">
        <f>HYPERLINK("https://esastar-publication.sso.esa.int/ESATenderActions/details/195616", "https://esastar-publication.sso.esa.int/ESATenderActions/details/195616")</f>
        <v>https://esastar-publication.sso.esa.int/ESATenderActions/details/195616</v>
      </c>
    </row>
    <row r="41" spans="1:30" hidden="1" x14ac:dyDescent="0.35">
      <c r="A41" t="s">
        <v>336</v>
      </c>
      <c r="B41" t="s">
        <v>337</v>
      </c>
      <c r="C41" t="s">
        <v>32</v>
      </c>
      <c r="D41" t="s">
        <v>338</v>
      </c>
      <c r="E41" t="s">
        <v>34</v>
      </c>
      <c r="F41" t="s">
        <v>35</v>
      </c>
      <c r="G41" s="1">
        <v>46289</v>
      </c>
      <c r="H41" s="1">
        <v>46303</v>
      </c>
      <c r="I41" s="1">
        <v>46345</v>
      </c>
      <c r="J41" s="1">
        <v>46331</v>
      </c>
      <c r="K41" s="1">
        <v>46331</v>
      </c>
      <c r="L41" s="1">
        <v>46316</v>
      </c>
      <c r="M41" t="s">
        <v>36</v>
      </c>
      <c r="N41" t="s">
        <v>53</v>
      </c>
      <c r="O41" t="s">
        <v>64</v>
      </c>
      <c r="P41" t="s">
        <v>54</v>
      </c>
      <c r="Q41" t="s">
        <v>40</v>
      </c>
      <c r="R41" t="s">
        <v>40</v>
      </c>
      <c r="S41" t="s">
        <v>339</v>
      </c>
      <c r="T41" t="s">
        <v>67</v>
      </c>
      <c r="U41" t="s">
        <v>175</v>
      </c>
      <c r="V41" t="s">
        <v>35</v>
      </c>
      <c r="W41" t="s">
        <v>35</v>
      </c>
      <c r="X41" t="s">
        <v>340</v>
      </c>
      <c r="Y41" t="s">
        <v>278</v>
      </c>
      <c r="Z41" t="s">
        <v>40</v>
      </c>
      <c r="AA41" t="s">
        <v>35</v>
      </c>
      <c r="AB41" t="s">
        <v>341</v>
      </c>
      <c r="AC41" t="s">
        <v>84</v>
      </c>
      <c r="AD41" t="str">
        <f>HYPERLINK("https://esastar-publication.sso.esa.int/ESATenderActions/details/195615", "https://esastar-publication.sso.esa.int/ESATenderActions/details/195615")</f>
        <v>https://esastar-publication.sso.esa.int/ESATenderActions/details/195615</v>
      </c>
    </row>
    <row r="42" spans="1:30" x14ac:dyDescent="0.35">
      <c r="A42" t="s">
        <v>342</v>
      </c>
      <c r="B42" t="s">
        <v>343</v>
      </c>
      <c r="C42" t="s">
        <v>50</v>
      </c>
      <c r="D42" t="s">
        <v>344</v>
      </c>
      <c r="E42" t="s">
        <v>34</v>
      </c>
      <c r="F42" t="s">
        <v>35</v>
      </c>
      <c r="G42" s="1">
        <v>46289</v>
      </c>
      <c r="H42" t="s">
        <v>35</v>
      </c>
      <c r="I42" t="s">
        <v>35</v>
      </c>
      <c r="J42" t="s">
        <v>35</v>
      </c>
      <c r="K42" t="s">
        <v>35</v>
      </c>
      <c r="L42" s="1">
        <v>46289</v>
      </c>
      <c r="M42" t="s">
        <v>52</v>
      </c>
      <c r="N42" t="s">
        <v>37</v>
      </c>
      <c r="O42" t="s">
        <v>64</v>
      </c>
      <c r="P42" t="s">
        <v>35</v>
      </c>
      <c r="Q42" t="s">
        <v>40</v>
      </c>
      <c r="R42" t="s">
        <v>40</v>
      </c>
      <c r="S42" t="s">
        <v>345</v>
      </c>
      <c r="T42" t="s">
        <v>67</v>
      </c>
      <c r="U42" t="s">
        <v>114</v>
      </c>
      <c r="V42" t="s">
        <v>80</v>
      </c>
      <c r="W42" t="s">
        <v>346</v>
      </c>
      <c r="X42" t="s">
        <v>35</v>
      </c>
      <c r="Y42" t="s">
        <v>116</v>
      </c>
      <c r="Z42" t="s">
        <v>40</v>
      </c>
      <c r="AA42" t="s">
        <v>35</v>
      </c>
      <c r="AB42" t="s">
        <v>347</v>
      </c>
      <c r="AC42" t="s">
        <v>348</v>
      </c>
      <c r="AD42" t="str">
        <f>HYPERLINK("https://esastar-publication.sso.esa.int/ESATenderActions/details/195613", "https://esastar-publication.sso.esa.int/ESATenderActions/details/195613")</f>
        <v>https://esastar-publication.sso.esa.int/ESATenderActions/details/195613</v>
      </c>
    </row>
    <row r="43" spans="1:30" x14ac:dyDescent="0.35">
      <c r="A43" t="s">
        <v>349</v>
      </c>
      <c r="B43" t="s">
        <v>350</v>
      </c>
      <c r="C43" t="s">
        <v>50</v>
      </c>
      <c r="D43" t="s">
        <v>351</v>
      </c>
      <c r="E43" t="s">
        <v>102</v>
      </c>
      <c r="F43" t="s">
        <v>352</v>
      </c>
      <c r="G43" s="1">
        <v>46289</v>
      </c>
      <c r="H43" t="s">
        <v>35</v>
      </c>
      <c r="I43" t="s">
        <v>35</v>
      </c>
      <c r="J43" t="s">
        <v>35</v>
      </c>
      <c r="K43" t="s">
        <v>35</v>
      </c>
      <c r="L43" s="1">
        <v>46289</v>
      </c>
      <c r="M43" t="s">
        <v>52</v>
      </c>
      <c r="N43" t="s">
        <v>37</v>
      </c>
      <c r="O43" t="s">
        <v>199</v>
      </c>
      <c r="P43" t="s">
        <v>35</v>
      </c>
      <c r="Q43" t="s">
        <v>40</v>
      </c>
      <c r="R43" t="s">
        <v>40</v>
      </c>
      <c r="S43" t="s">
        <v>353</v>
      </c>
      <c r="T43" t="s">
        <v>67</v>
      </c>
      <c r="U43" t="s">
        <v>114</v>
      </c>
      <c r="V43" t="s">
        <v>56</v>
      </c>
      <c r="W43" t="s">
        <v>354</v>
      </c>
      <c r="X43" t="s">
        <v>35</v>
      </c>
      <c r="Y43" t="s">
        <v>355</v>
      </c>
      <c r="Z43" t="s">
        <v>40</v>
      </c>
      <c r="AA43" t="s">
        <v>35</v>
      </c>
      <c r="AB43" t="s">
        <v>35</v>
      </c>
      <c r="AC43" t="s">
        <v>35</v>
      </c>
      <c r="AD43" t="str">
        <f>HYPERLINK("https://esastar-publication.sso.esa.int/ESATenderActions/details/195612", "https://esastar-publication.sso.esa.int/ESATenderActions/details/195612")</f>
        <v>https://esastar-publication.sso.esa.int/ESATenderActions/details/195612</v>
      </c>
    </row>
    <row r="44" spans="1:30" x14ac:dyDescent="0.35">
      <c r="A44" t="s">
        <v>356</v>
      </c>
      <c r="B44" t="s">
        <v>357</v>
      </c>
      <c r="C44" t="s">
        <v>50</v>
      </c>
      <c r="D44" t="s">
        <v>358</v>
      </c>
      <c r="E44" t="s">
        <v>34</v>
      </c>
      <c r="F44" t="s">
        <v>35</v>
      </c>
      <c r="G44" s="1">
        <v>46289</v>
      </c>
      <c r="H44" t="s">
        <v>35</v>
      </c>
      <c r="I44" t="s">
        <v>35</v>
      </c>
      <c r="J44" t="s">
        <v>35</v>
      </c>
      <c r="K44" t="s">
        <v>35</v>
      </c>
      <c r="L44" s="1">
        <v>46293</v>
      </c>
      <c r="M44" t="s">
        <v>172</v>
      </c>
      <c r="N44" t="s">
        <v>76</v>
      </c>
      <c r="O44" t="s">
        <v>64</v>
      </c>
      <c r="P44" t="s">
        <v>77</v>
      </c>
      <c r="Q44" t="s">
        <v>40</v>
      </c>
      <c r="R44" t="s">
        <v>40</v>
      </c>
      <c r="S44" t="s">
        <v>359</v>
      </c>
      <c r="T44" t="s">
        <v>67</v>
      </c>
      <c r="U44" t="s">
        <v>201</v>
      </c>
      <c r="V44" t="s">
        <v>80</v>
      </c>
      <c r="W44" t="s">
        <v>360</v>
      </c>
      <c r="X44" t="s">
        <v>35</v>
      </c>
      <c r="Y44" t="s">
        <v>70</v>
      </c>
      <c r="Z44" t="s">
        <v>40</v>
      </c>
      <c r="AA44" t="s">
        <v>35</v>
      </c>
      <c r="AB44" t="s">
        <v>109</v>
      </c>
      <c r="AC44" t="s">
        <v>35</v>
      </c>
      <c r="AD44" t="str">
        <f>HYPERLINK("https://esastar-publication.sso.esa.int/ESATenderActions/details/195610", "https://esastar-publication.sso.esa.int/ESATenderActions/details/195610")</f>
        <v>https://esastar-publication.sso.esa.int/ESATenderActions/details/195610</v>
      </c>
    </row>
    <row r="45" spans="1:30" x14ac:dyDescent="0.35">
      <c r="A45" t="s">
        <v>361</v>
      </c>
      <c r="B45" t="s">
        <v>362</v>
      </c>
      <c r="C45" t="s">
        <v>50</v>
      </c>
      <c r="D45" t="s">
        <v>363</v>
      </c>
      <c r="E45" t="s">
        <v>34</v>
      </c>
      <c r="F45" t="s">
        <v>35</v>
      </c>
      <c r="G45" s="1">
        <v>46289</v>
      </c>
      <c r="H45" t="s">
        <v>35</v>
      </c>
      <c r="I45" t="s">
        <v>35</v>
      </c>
      <c r="J45" t="s">
        <v>35</v>
      </c>
      <c r="K45" t="s">
        <v>35</v>
      </c>
      <c r="L45" s="1">
        <v>46289</v>
      </c>
      <c r="M45" t="s">
        <v>52</v>
      </c>
      <c r="N45" t="s">
        <v>76</v>
      </c>
      <c r="O45" t="s">
        <v>38</v>
      </c>
      <c r="P45" t="s">
        <v>77</v>
      </c>
      <c r="Q45" t="s">
        <v>40</v>
      </c>
      <c r="R45" t="s">
        <v>40</v>
      </c>
      <c r="S45" t="s">
        <v>364</v>
      </c>
      <c r="T45" t="s">
        <v>67</v>
      </c>
      <c r="U45" t="s">
        <v>365</v>
      </c>
      <c r="V45" t="s">
        <v>80</v>
      </c>
      <c r="W45" t="s">
        <v>366</v>
      </c>
      <c r="X45" t="s">
        <v>35</v>
      </c>
      <c r="Y45" t="s">
        <v>82</v>
      </c>
      <c r="Z45" t="s">
        <v>40</v>
      </c>
      <c r="AA45" t="s">
        <v>35</v>
      </c>
      <c r="AB45" t="s">
        <v>347</v>
      </c>
      <c r="AC45" t="s">
        <v>84</v>
      </c>
      <c r="AD45" t="str">
        <f>HYPERLINK("https://esastar-publication.sso.esa.int/ESATenderActions/details/195609", "https://esastar-publication.sso.esa.int/ESATenderActions/details/195609")</f>
        <v>https://esastar-publication.sso.esa.int/ESATenderActions/details/195609</v>
      </c>
    </row>
    <row r="46" spans="1:30" ht="43.5" x14ac:dyDescent="0.35">
      <c r="A46" t="s">
        <v>367</v>
      </c>
      <c r="B46" t="s">
        <v>368</v>
      </c>
      <c r="C46" t="s">
        <v>50</v>
      </c>
      <c r="D46" t="s">
        <v>369</v>
      </c>
      <c r="E46" t="s">
        <v>34</v>
      </c>
      <c r="F46" t="s">
        <v>35</v>
      </c>
      <c r="G46" s="1">
        <v>46289</v>
      </c>
      <c r="H46" t="s">
        <v>35</v>
      </c>
      <c r="I46" t="s">
        <v>35</v>
      </c>
      <c r="J46" t="s">
        <v>35</v>
      </c>
      <c r="K46" t="s">
        <v>35</v>
      </c>
      <c r="L46" s="1">
        <v>46293</v>
      </c>
      <c r="M46" t="s">
        <v>75</v>
      </c>
      <c r="N46" t="s">
        <v>37</v>
      </c>
      <c r="O46" t="s">
        <v>64</v>
      </c>
      <c r="P46" t="s">
        <v>35</v>
      </c>
      <c r="Q46" t="s">
        <v>40</v>
      </c>
      <c r="R46" t="s">
        <v>40</v>
      </c>
      <c r="S46" t="s">
        <v>123</v>
      </c>
      <c r="T46" t="s">
        <v>67</v>
      </c>
      <c r="U46" t="s">
        <v>142</v>
      </c>
      <c r="V46" t="s">
        <v>56</v>
      </c>
      <c r="W46" t="s">
        <v>300</v>
      </c>
      <c r="X46" t="s">
        <v>35</v>
      </c>
      <c r="Y46" t="s">
        <v>192</v>
      </c>
      <c r="Z46" t="s">
        <v>40</v>
      </c>
      <c r="AA46" t="s">
        <v>35</v>
      </c>
      <c r="AB46" t="s">
        <v>193</v>
      </c>
      <c r="AC46" t="s">
        <v>194</v>
      </c>
      <c r="AD46" t="str">
        <f>HYPERLINK("https://esastar-publication.sso.esa.int/ESATenderActions/details/195608", "https://esastar-publication.sso.esa.int/ESATenderActions/details/195608")</f>
        <v>https://esastar-publication.sso.esa.int/ESATenderActions/details/195608</v>
      </c>
    </row>
    <row r="47" spans="1:30" x14ac:dyDescent="0.35">
      <c r="A47" t="s">
        <v>370</v>
      </c>
      <c r="B47" t="s">
        <v>371</v>
      </c>
      <c r="C47" t="s">
        <v>50</v>
      </c>
      <c r="D47" t="s">
        <v>372</v>
      </c>
      <c r="E47" t="s">
        <v>34</v>
      </c>
      <c r="F47" t="s">
        <v>35</v>
      </c>
      <c r="G47" s="1">
        <v>46289</v>
      </c>
      <c r="H47" t="s">
        <v>35</v>
      </c>
      <c r="I47" t="s">
        <v>35</v>
      </c>
      <c r="J47" t="s">
        <v>35</v>
      </c>
      <c r="K47" t="s">
        <v>35</v>
      </c>
      <c r="L47" s="1">
        <v>46310</v>
      </c>
      <c r="M47" t="s">
        <v>172</v>
      </c>
      <c r="N47" t="s">
        <v>37</v>
      </c>
      <c r="O47" t="s">
        <v>199</v>
      </c>
      <c r="P47" t="s">
        <v>35</v>
      </c>
      <c r="Q47" t="s">
        <v>40</v>
      </c>
      <c r="R47" t="s">
        <v>40</v>
      </c>
      <c r="S47" t="s">
        <v>373</v>
      </c>
      <c r="T47" t="s">
        <v>67</v>
      </c>
      <c r="U47" t="s">
        <v>175</v>
      </c>
      <c r="V47" t="s">
        <v>35</v>
      </c>
      <c r="W47" t="s">
        <v>374</v>
      </c>
      <c r="X47" t="s">
        <v>35</v>
      </c>
      <c r="Y47" t="s">
        <v>176</v>
      </c>
      <c r="Z47" t="s">
        <v>40</v>
      </c>
      <c r="AA47" t="s">
        <v>35</v>
      </c>
      <c r="AB47" t="s">
        <v>35</v>
      </c>
      <c r="AC47" t="s">
        <v>35</v>
      </c>
      <c r="AD47" t="str">
        <f>HYPERLINK("https://esastar-publication.sso.esa.int/ESATenderActions/details/195607", "https://esastar-publication.sso.esa.int/ESATenderActions/details/195607")</f>
        <v>https://esastar-publication.sso.esa.int/ESATenderActions/details/195607</v>
      </c>
    </row>
    <row r="48" spans="1:30" x14ac:dyDescent="0.35">
      <c r="A48" t="s">
        <v>375</v>
      </c>
      <c r="B48" t="s">
        <v>376</v>
      </c>
      <c r="C48" t="s">
        <v>50</v>
      </c>
      <c r="D48" t="s">
        <v>377</v>
      </c>
      <c r="E48" t="s">
        <v>34</v>
      </c>
      <c r="F48" t="s">
        <v>35</v>
      </c>
      <c r="G48" s="1">
        <v>46289</v>
      </c>
      <c r="H48" t="s">
        <v>35</v>
      </c>
      <c r="I48" t="s">
        <v>35</v>
      </c>
      <c r="J48" t="s">
        <v>35</v>
      </c>
      <c r="K48" t="s">
        <v>35</v>
      </c>
      <c r="L48" s="1">
        <v>46315</v>
      </c>
      <c r="M48" t="s">
        <v>172</v>
      </c>
      <c r="N48" t="s">
        <v>37</v>
      </c>
      <c r="O48" t="s">
        <v>38</v>
      </c>
      <c r="P48" t="s">
        <v>35</v>
      </c>
      <c r="Q48" t="s">
        <v>65</v>
      </c>
      <c r="R48" t="s">
        <v>40</v>
      </c>
      <c r="S48" t="s">
        <v>378</v>
      </c>
      <c r="T48" t="s">
        <v>67</v>
      </c>
      <c r="U48" t="s">
        <v>379</v>
      </c>
      <c r="V48" t="s">
        <v>80</v>
      </c>
      <c r="W48" t="s">
        <v>380</v>
      </c>
      <c r="X48" t="s">
        <v>35</v>
      </c>
      <c r="Y48" t="s">
        <v>381</v>
      </c>
      <c r="Z48" t="s">
        <v>40</v>
      </c>
      <c r="AA48" t="s">
        <v>35</v>
      </c>
      <c r="AB48" t="s">
        <v>382</v>
      </c>
      <c r="AC48" t="s">
        <v>383</v>
      </c>
      <c r="AD48" t="str">
        <f>HYPERLINK("https://esastar-publication.sso.esa.int/ESATenderActions/details/195606", "https://esastar-publication.sso.esa.int/ESATenderActions/details/195606")</f>
        <v>https://esastar-publication.sso.esa.int/ESATenderActions/details/195606</v>
      </c>
    </row>
    <row r="49" spans="1:30" ht="43.5" hidden="1" x14ac:dyDescent="0.35">
      <c r="A49" t="s">
        <v>384</v>
      </c>
      <c r="B49" t="s">
        <v>385</v>
      </c>
      <c r="C49" t="s">
        <v>32</v>
      </c>
      <c r="D49" t="s">
        <v>386</v>
      </c>
      <c r="E49" t="s">
        <v>34</v>
      </c>
      <c r="F49" t="s">
        <v>35</v>
      </c>
      <c r="G49" s="1">
        <v>46289</v>
      </c>
      <c r="H49" s="1">
        <v>46311</v>
      </c>
      <c r="I49" s="1">
        <v>46353</v>
      </c>
      <c r="J49" s="1">
        <v>46339</v>
      </c>
      <c r="K49" s="1">
        <v>46339</v>
      </c>
      <c r="L49" s="1">
        <v>46311</v>
      </c>
      <c r="M49" t="s">
        <v>122</v>
      </c>
      <c r="N49" t="s">
        <v>37</v>
      </c>
      <c r="O49" t="s">
        <v>64</v>
      </c>
      <c r="P49" t="s">
        <v>35</v>
      </c>
      <c r="Q49" t="s">
        <v>65</v>
      </c>
      <c r="R49" t="s">
        <v>40</v>
      </c>
      <c r="S49" t="s">
        <v>387</v>
      </c>
      <c r="T49" t="s">
        <v>67</v>
      </c>
      <c r="U49" t="s">
        <v>379</v>
      </c>
      <c r="V49" t="s">
        <v>35</v>
      </c>
      <c r="W49" t="s">
        <v>35</v>
      </c>
      <c r="X49" t="s">
        <v>388</v>
      </c>
      <c r="Y49" t="s">
        <v>389</v>
      </c>
      <c r="Z49" t="s">
        <v>40</v>
      </c>
      <c r="AA49" t="s">
        <v>35</v>
      </c>
      <c r="AB49" t="s">
        <v>390</v>
      </c>
      <c r="AC49" t="s">
        <v>391</v>
      </c>
      <c r="AD49" t="str">
        <f>HYPERLINK("https://esastar-publication.sso.esa.int/ESATenderActions/details/195605", "https://esastar-publication.sso.esa.int/ESATenderActions/details/195605")</f>
        <v>https://esastar-publication.sso.esa.int/ESATenderActions/details/195605</v>
      </c>
    </row>
    <row r="50" spans="1:30" ht="43.5" x14ac:dyDescent="0.35">
      <c r="A50" t="s">
        <v>392</v>
      </c>
      <c r="B50" t="s">
        <v>393</v>
      </c>
      <c r="C50" t="s">
        <v>50</v>
      </c>
      <c r="D50" t="s">
        <v>394</v>
      </c>
      <c r="E50" t="s">
        <v>34</v>
      </c>
      <c r="F50" t="s">
        <v>35</v>
      </c>
      <c r="G50" s="1">
        <v>46289</v>
      </c>
      <c r="H50" t="s">
        <v>35</v>
      </c>
      <c r="I50" t="s">
        <v>35</v>
      </c>
      <c r="J50" t="s">
        <v>35</v>
      </c>
      <c r="K50" t="s">
        <v>35</v>
      </c>
      <c r="L50" s="1">
        <v>46315</v>
      </c>
      <c r="M50" t="s">
        <v>75</v>
      </c>
      <c r="N50" t="s">
        <v>37</v>
      </c>
      <c r="O50" t="s">
        <v>64</v>
      </c>
      <c r="P50" t="s">
        <v>35</v>
      </c>
      <c r="Q50" t="s">
        <v>65</v>
      </c>
      <c r="R50" t="s">
        <v>40</v>
      </c>
      <c r="S50" t="s">
        <v>395</v>
      </c>
      <c r="T50" t="s">
        <v>67</v>
      </c>
      <c r="U50" t="s">
        <v>43</v>
      </c>
      <c r="V50" t="s">
        <v>35</v>
      </c>
      <c r="W50" t="s">
        <v>396</v>
      </c>
      <c r="X50" t="s">
        <v>35</v>
      </c>
      <c r="Y50" t="s">
        <v>397</v>
      </c>
      <c r="Z50" t="s">
        <v>40</v>
      </c>
      <c r="AA50" t="s">
        <v>35</v>
      </c>
      <c r="AB50" t="s">
        <v>398</v>
      </c>
      <c r="AC50" t="s">
        <v>399</v>
      </c>
      <c r="AD50" t="str">
        <f>HYPERLINK("https://esastar-publication.sso.esa.int/ESATenderActions/details/195604", "https://esastar-publication.sso.esa.int/ESATenderActions/details/195604")</f>
        <v>https://esastar-publication.sso.esa.int/ESATenderActions/details/195604</v>
      </c>
    </row>
    <row r="51" spans="1:30" hidden="1" x14ac:dyDescent="0.35">
      <c r="A51" t="s">
        <v>400</v>
      </c>
      <c r="B51" t="s">
        <v>401</v>
      </c>
      <c r="C51" t="s">
        <v>32</v>
      </c>
      <c r="D51" t="s">
        <v>402</v>
      </c>
      <c r="E51" t="s">
        <v>34</v>
      </c>
      <c r="F51" t="s">
        <v>35</v>
      </c>
      <c r="G51" s="1">
        <v>46279</v>
      </c>
      <c r="H51" s="1">
        <v>46282</v>
      </c>
      <c r="I51" s="1">
        <v>46338</v>
      </c>
      <c r="J51" s="1">
        <v>46324</v>
      </c>
      <c r="K51" s="1">
        <v>46324</v>
      </c>
      <c r="L51" s="1">
        <v>46282</v>
      </c>
      <c r="M51" t="s">
        <v>122</v>
      </c>
      <c r="N51" t="s">
        <v>37</v>
      </c>
      <c r="O51" t="s">
        <v>64</v>
      </c>
      <c r="P51" t="s">
        <v>35</v>
      </c>
      <c r="Q51" t="s">
        <v>65</v>
      </c>
      <c r="R51" t="s">
        <v>40</v>
      </c>
      <c r="S51" t="s">
        <v>123</v>
      </c>
      <c r="T51" t="s">
        <v>219</v>
      </c>
      <c r="U51" t="s">
        <v>142</v>
      </c>
      <c r="V51" t="s">
        <v>35</v>
      </c>
      <c r="W51" t="s">
        <v>35</v>
      </c>
      <c r="X51" t="s">
        <v>403</v>
      </c>
      <c r="Y51" t="s">
        <v>404</v>
      </c>
      <c r="Z51" t="s">
        <v>40</v>
      </c>
      <c r="AA51" t="s">
        <v>35</v>
      </c>
      <c r="AB51" t="s">
        <v>322</v>
      </c>
      <c r="AC51" t="s">
        <v>405</v>
      </c>
      <c r="AD51" t="str">
        <f>HYPERLINK("https://esastar-publication.sso.esa.int/ESATenderActions/details/194895", "https://esastar-publication.sso.esa.int/ESATenderActions/details/194895")</f>
        <v>https://esastar-publication.sso.esa.int/ESATenderActions/details/194895</v>
      </c>
    </row>
    <row r="52" spans="1:30" ht="72.5" x14ac:dyDescent="0.35">
      <c r="A52" t="s">
        <v>406</v>
      </c>
      <c r="B52" t="s">
        <v>407</v>
      </c>
      <c r="C52" t="s">
        <v>50</v>
      </c>
      <c r="D52" t="s">
        <v>408</v>
      </c>
      <c r="E52" t="s">
        <v>102</v>
      </c>
      <c r="F52" t="s">
        <v>352</v>
      </c>
      <c r="G52" s="1">
        <v>46279</v>
      </c>
      <c r="H52" t="s">
        <v>35</v>
      </c>
      <c r="I52" t="s">
        <v>35</v>
      </c>
      <c r="J52" t="s">
        <v>35</v>
      </c>
      <c r="K52" t="s">
        <v>35</v>
      </c>
      <c r="L52" s="1">
        <v>46295</v>
      </c>
      <c r="M52" t="s">
        <v>172</v>
      </c>
      <c r="N52" t="s">
        <v>37</v>
      </c>
      <c r="O52" t="s">
        <v>199</v>
      </c>
      <c r="P52" t="s">
        <v>35</v>
      </c>
      <c r="Q52" t="s">
        <v>65</v>
      </c>
      <c r="R52" t="s">
        <v>40</v>
      </c>
      <c r="S52" t="s">
        <v>409</v>
      </c>
      <c r="T52" t="s">
        <v>67</v>
      </c>
      <c r="U52" t="s">
        <v>410</v>
      </c>
      <c r="V52" t="s">
        <v>80</v>
      </c>
      <c r="W52" t="s">
        <v>411</v>
      </c>
      <c r="X52" t="s">
        <v>35</v>
      </c>
      <c r="Y52" t="s">
        <v>412</v>
      </c>
      <c r="Z52" t="s">
        <v>40</v>
      </c>
      <c r="AA52" t="s">
        <v>35</v>
      </c>
      <c r="AB52" t="s">
        <v>413</v>
      </c>
      <c r="AC52" t="s">
        <v>414</v>
      </c>
      <c r="AD52" t="str">
        <f>HYPERLINK("https://esastar-publication.sso.esa.int/ESATenderActions/details/194894", "https://esastar-publication.sso.esa.int/ESATenderActions/details/194894")</f>
        <v>https://esastar-publication.sso.esa.int/ESATenderActions/details/194894</v>
      </c>
    </row>
    <row r="53" spans="1:30" hidden="1" x14ac:dyDescent="0.35">
      <c r="A53" t="s">
        <v>415</v>
      </c>
      <c r="B53" t="s">
        <v>416</v>
      </c>
      <c r="C53" t="s">
        <v>32</v>
      </c>
      <c r="D53" t="s">
        <v>417</v>
      </c>
      <c r="E53" t="s">
        <v>102</v>
      </c>
      <c r="F53" t="s">
        <v>352</v>
      </c>
      <c r="G53" s="1">
        <v>46279</v>
      </c>
      <c r="H53" s="1">
        <v>46309</v>
      </c>
      <c r="I53" s="1">
        <v>46402</v>
      </c>
      <c r="J53" s="1">
        <v>46388</v>
      </c>
      <c r="K53" s="1">
        <v>46388</v>
      </c>
      <c r="L53" s="1">
        <v>46309</v>
      </c>
      <c r="M53" t="s">
        <v>122</v>
      </c>
      <c r="N53" t="s">
        <v>37</v>
      </c>
      <c r="O53" t="s">
        <v>199</v>
      </c>
      <c r="P53" t="s">
        <v>35</v>
      </c>
      <c r="Q53" t="s">
        <v>40</v>
      </c>
      <c r="R53" t="s">
        <v>40</v>
      </c>
      <c r="S53" t="s">
        <v>418</v>
      </c>
      <c r="T53" t="s">
        <v>67</v>
      </c>
      <c r="U53" t="s">
        <v>419</v>
      </c>
      <c r="V53" t="s">
        <v>35</v>
      </c>
      <c r="W53" t="s">
        <v>35</v>
      </c>
      <c r="X53" t="s">
        <v>420</v>
      </c>
      <c r="Y53" t="s">
        <v>421</v>
      </c>
      <c r="Z53" t="s">
        <v>40</v>
      </c>
      <c r="AA53" t="s">
        <v>35</v>
      </c>
      <c r="AB53" t="s">
        <v>109</v>
      </c>
      <c r="AC53" t="s">
        <v>35</v>
      </c>
      <c r="AD53" t="str">
        <f>HYPERLINK("https://esastar-publication.sso.esa.int/ESATenderActions/details/194892", "https://esastar-publication.sso.esa.int/ESATenderActions/details/194892")</f>
        <v>https://esastar-publication.sso.esa.int/ESATenderActions/details/194892</v>
      </c>
    </row>
    <row r="54" spans="1:30" x14ac:dyDescent="0.35">
      <c r="A54" t="s">
        <v>422</v>
      </c>
      <c r="B54" t="s">
        <v>423</v>
      </c>
      <c r="C54" t="s">
        <v>50</v>
      </c>
      <c r="D54" t="s">
        <v>424</v>
      </c>
      <c r="E54" t="s">
        <v>34</v>
      </c>
      <c r="F54" t="s">
        <v>35</v>
      </c>
      <c r="G54" s="1">
        <v>46279</v>
      </c>
      <c r="H54" t="s">
        <v>35</v>
      </c>
      <c r="I54" t="s">
        <v>35</v>
      </c>
      <c r="J54" t="s">
        <v>35</v>
      </c>
      <c r="K54" t="s">
        <v>35</v>
      </c>
      <c r="L54" s="1">
        <v>46315</v>
      </c>
      <c r="M54" t="s">
        <v>172</v>
      </c>
      <c r="N54" t="s">
        <v>37</v>
      </c>
      <c r="O54" t="s">
        <v>38</v>
      </c>
      <c r="P54" t="s">
        <v>77</v>
      </c>
      <c r="Q54" t="s">
        <v>65</v>
      </c>
      <c r="R54" t="s">
        <v>40</v>
      </c>
      <c r="S54" t="s">
        <v>425</v>
      </c>
      <c r="T54" t="s">
        <v>67</v>
      </c>
      <c r="U54" t="s">
        <v>426</v>
      </c>
      <c r="V54" t="s">
        <v>80</v>
      </c>
      <c r="W54" t="s">
        <v>427</v>
      </c>
      <c r="X54" t="s">
        <v>35</v>
      </c>
      <c r="Y54" t="s">
        <v>226</v>
      </c>
      <c r="Z54" t="s">
        <v>40</v>
      </c>
      <c r="AA54" t="s">
        <v>35</v>
      </c>
      <c r="AB54" t="s">
        <v>428</v>
      </c>
      <c r="AC54" t="s">
        <v>235</v>
      </c>
      <c r="AD54" t="str">
        <f>HYPERLINK("https://esastar-publication.sso.esa.int/ESATenderActions/details/194891", "https://esastar-publication.sso.esa.int/ESATenderActions/details/194891")</f>
        <v>https://esastar-publication.sso.esa.int/ESATenderActions/details/194891</v>
      </c>
    </row>
    <row r="55" spans="1:30" hidden="1" x14ac:dyDescent="0.35">
      <c r="A55" t="s">
        <v>429</v>
      </c>
      <c r="B55" t="s">
        <v>430</v>
      </c>
      <c r="C55" t="s">
        <v>32</v>
      </c>
      <c r="D55" t="s">
        <v>431</v>
      </c>
      <c r="E55" t="s">
        <v>34</v>
      </c>
      <c r="F55" t="s">
        <v>35</v>
      </c>
      <c r="G55" s="1">
        <v>46279</v>
      </c>
      <c r="H55" s="1">
        <v>46293</v>
      </c>
      <c r="I55" s="1">
        <v>46372</v>
      </c>
      <c r="J55" s="1">
        <v>46365</v>
      </c>
      <c r="K55" s="1">
        <v>46365</v>
      </c>
      <c r="L55" s="1">
        <v>46308</v>
      </c>
      <c r="M55" t="s">
        <v>36</v>
      </c>
      <c r="N55" t="s">
        <v>76</v>
      </c>
      <c r="O55" t="s">
        <v>64</v>
      </c>
      <c r="P55" t="s">
        <v>35</v>
      </c>
      <c r="Q55" t="s">
        <v>65</v>
      </c>
      <c r="R55" t="s">
        <v>40</v>
      </c>
      <c r="S55" t="s">
        <v>432</v>
      </c>
      <c r="T55" t="s">
        <v>67</v>
      </c>
      <c r="U55" t="s">
        <v>201</v>
      </c>
      <c r="V55" t="s">
        <v>35</v>
      </c>
      <c r="W55" t="s">
        <v>35</v>
      </c>
      <c r="X55" t="s">
        <v>433</v>
      </c>
      <c r="Y55" t="s">
        <v>70</v>
      </c>
      <c r="Z55" t="s">
        <v>40</v>
      </c>
      <c r="AA55" t="s">
        <v>35</v>
      </c>
      <c r="AB55" t="s">
        <v>109</v>
      </c>
      <c r="AC55" t="s">
        <v>35</v>
      </c>
      <c r="AD55" t="str">
        <f>HYPERLINK("https://esastar-publication.sso.esa.int/ESATenderActions/details/194890", "https://esastar-publication.sso.esa.int/ESATenderActions/details/194890")</f>
        <v>https://esastar-publication.sso.esa.int/ESATenderActions/details/194890</v>
      </c>
    </row>
    <row r="56" spans="1:30" ht="29" x14ac:dyDescent="0.35">
      <c r="A56" t="s">
        <v>434</v>
      </c>
      <c r="B56" t="s">
        <v>435</v>
      </c>
      <c r="C56" t="s">
        <v>50</v>
      </c>
      <c r="D56" t="s">
        <v>436</v>
      </c>
      <c r="E56" t="s">
        <v>34</v>
      </c>
      <c r="F56" t="s">
        <v>35</v>
      </c>
      <c r="G56" s="1">
        <v>46279</v>
      </c>
      <c r="H56" t="s">
        <v>35</v>
      </c>
      <c r="I56" t="s">
        <v>35</v>
      </c>
      <c r="J56" t="s">
        <v>35</v>
      </c>
      <c r="K56" t="s">
        <v>35</v>
      </c>
      <c r="L56" s="1">
        <v>46279</v>
      </c>
      <c r="M56" t="s">
        <v>52</v>
      </c>
      <c r="N56" t="s">
        <v>37</v>
      </c>
      <c r="O56" t="s">
        <v>38</v>
      </c>
      <c r="P56" t="s">
        <v>35</v>
      </c>
      <c r="Q56" t="s">
        <v>40</v>
      </c>
      <c r="R56" t="s">
        <v>40</v>
      </c>
      <c r="S56" t="s">
        <v>437</v>
      </c>
      <c r="T56" t="s">
        <v>67</v>
      </c>
      <c r="U56" t="s">
        <v>43</v>
      </c>
      <c r="V56" t="s">
        <v>80</v>
      </c>
      <c r="W56" t="s">
        <v>438</v>
      </c>
      <c r="X56" t="s">
        <v>35</v>
      </c>
      <c r="Y56" t="s">
        <v>45</v>
      </c>
      <c r="Z56" t="s">
        <v>40</v>
      </c>
      <c r="AA56" t="s">
        <v>35</v>
      </c>
      <c r="AB56" t="s">
        <v>439</v>
      </c>
      <c r="AC56" t="s">
        <v>440</v>
      </c>
      <c r="AD56" t="str">
        <f>HYPERLINK("https://esastar-publication.sso.esa.int/ESATenderActions/details/194889", "https://esastar-publication.sso.esa.int/ESATenderActions/details/194889")</f>
        <v>https://esastar-publication.sso.esa.int/ESATenderActions/details/194889</v>
      </c>
    </row>
    <row r="57" spans="1:30" ht="43.5" hidden="1" x14ac:dyDescent="0.35">
      <c r="A57" t="s">
        <v>441</v>
      </c>
      <c r="B57" t="s">
        <v>442</v>
      </c>
      <c r="C57" t="s">
        <v>32</v>
      </c>
      <c r="D57" t="s">
        <v>443</v>
      </c>
      <c r="E57" t="s">
        <v>34</v>
      </c>
      <c r="F57" t="s">
        <v>35</v>
      </c>
      <c r="G57" s="1">
        <v>46279</v>
      </c>
      <c r="H57" s="1">
        <v>46297</v>
      </c>
      <c r="I57" s="1">
        <v>46336</v>
      </c>
      <c r="J57" s="1">
        <v>46329</v>
      </c>
      <c r="K57" s="1">
        <v>46329</v>
      </c>
      <c r="L57" s="1">
        <v>46310</v>
      </c>
      <c r="M57" t="s">
        <v>36</v>
      </c>
      <c r="N57" t="s">
        <v>37</v>
      </c>
      <c r="O57" t="s">
        <v>38</v>
      </c>
      <c r="P57" t="s">
        <v>35</v>
      </c>
      <c r="Q57" t="s">
        <v>40</v>
      </c>
      <c r="R57" t="s">
        <v>40</v>
      </c>
      <c r="S57" t="s">
        <v>387</v>
      </c>
      <c r="T57" t="s">
        <v>67</v>
      </c>
      <c r="U57" t="s">
        <v>379</v>
      </c>
      <c r="V57" t="s">
        <v>35</v>
      </c>
      <c r="W57" t="s">
        <v>35</v>
      </c>
      <c r="X57" t="s">
        <v>444</v>
      </c>
      <c r="Y57" t="s">
        <v>445</v>
      </c>
      <c r="Z57" t="s">
        <v>40</v>
      </c>
      <c r="AA57" t="s">
        <v>35</v>
      </c>
      <c r="AB57" t="s">
        <v>446</v>
      </c>
      <c r="AC57" t="s">
        <v>447</v>
      </c>
      <c r="AD57" t="str">
        <f>HYPERLINK("https://esastar-publication.sso.esa.int/ESATenderActions/details/194888", "https://esastar-publication.sso.esa.int/ESATenderActions/details/194888")</f>
        <v>https://esastar-publication.sso.esa.int/ESATenderActions/details/194888</v>
      </c>
    </row>
    <row r="58" spans="1:30" hidden="1" x14ac:dyDescent="0.35">
      <c r="A58" t="s">
        <v>448</v>
      </c>
      <c r="B58" t="s">
        <v>449</v>
      </c>
      <c r="C58" t="s">
        <v>32</v>
      </c>
      <c r="D58" t="s">
        <v>450</v>
      </c>
      <c r="E58" t="s">
        <v>34</v>
      </c>
      <c r="F58" t="s">
        <v>35</v>
      </c>
      <c r="G58" s="1">
        <v>46279</v>
      </c>
      <c r="H58" s="1">
        <v>46289</v>
      </c>
      <c r="I58" s="1">
        <v>46358</v>
      </c>
      <c r="J58" s="1">
        <v>46351</v>
      </c>
      <c r="K58" s="1">
        <v>46351</v>
      </c>
      <c r="L58" s="1">
        <v>46311</v>
      </c>
      <c r="M58" t="s">
        <v>319</v>
      </c>
      <c r="N58" t="s">
        <v>37</v>
      </c>
      <c r="O58" t="s">
        <v>64</v>
      </c>
      <c r="P58" t="s">
        <v>35</v>
      </c>
      <c r="Q58" t="s">
        <v>65</v>
      </c>
      <c r="R58" t="s">
        <v>40</v>
      </c>
      <c r="S58" t="s">
        <v>387</v>
      </c>
      <c r="T58" t="s">
        <v>67</v>
      </c>
      <c r="U58" t="s">
        <v>379</v>
      </c>
      <c r="V58" t="s">
        <v>35</v>
      </c>
      <c r="W58" t="s">
        <v>35</v>
      </c>
      <c r="X58" t="s">
        <v>451</v>
      </c>
      <c r="Y58" t="s">
        <v>452</v>
      </c>
      <c r="Z58" t="s">
        <v>40</v>
      </c>
      <c r="AA58" t="s">
        <v>35</v>
      </c>
      <c r="AB58" t="s">
        <v>453</v>
      </c>
      <c r="AC58" t="s">
        <v>454</v>
      </c>
      <c r="AD58" t="str">
        <f>HYPERLINK("https://esastar-publication.sso.esa.int/ESATenderActions/details/194887", "https://esastar-publication.sso.esa.int/ESATenderActions/details/194887")</f>
        <v>https://esastar-publication.sso.esa.int/ESATenderActions/details/194887</v>
      </c>
    </row>
    <row r="59" spans="1:30" ht="72.5" hidden="1" x14ac:dyDescent="0.35">
      <c r="A59" t="s">
        <v>455</v>
      </c>
      <c r="B59" t="s">
        <v>456</v>
      </c>
      <c r="C59" t="s">
        <v>32</v>
      </c>
      <c r="D59" t="s">
        <v>457</v>
      </c>
      <c r="E59" t="s">
        <v>34</v>
      </c>
      <c r="F59" t="s">
        <v>35</v>
      </c>
      <c r="G59" s="1">
        <v>46279</v>
      </c>
      <c r="H59" s="1">
        <v>46301</v>
      </c>
      <c r="I59" s="1">
        <v>46344</v>
      </c>
      <c r="J59" s="1">
        <v>46337</v>
      </c>
      <c r="K59" s="1">
        <v>46337</v>
      </c>
      <c r="L59" s="1">
        <v>46301</v>
      </c>
      <c r="M59" t="s">
        <v>122</v>
      </c>
      <c r="N59" t="s">
        <v>37</v>
      </c>
      <c r="O59" t="s">
        <v>64</v>
      </c>
      <c r="P59" t="s">
        <v>39</v>
      </c>
      <c r="Q59" t="s">
        <v>65</v>
      </c>
      <c r="R59" t="s">
        <v>40</v>
      </c>
      <c r="S59" t="s">
        <v>458</v>
      </c>
      <c r="T59" t="s">
        <v>67</v>
      </c>
      <c r="U59" t="s">
        <v>43</v>
      </c>
      <c r="V59" t="s">
        <v>35</v>
      </c>
      <c r="W59" t="s">
        <v>35</v>
      </c>
      <c r="X59" t="s">
        <v>459</v>
      </c>
      <c r="Y59" t="s">
        <v>460</v>
      </c>
      <c r="Z59" t="s">
        <v>40</v>
      </c>
      <c r="AA59" t="s">
        <v>35</v>
      </c>
      <c r="AB59" t="s">
        <v>461</v>
      </c>
      <c r="AC59" t="s">
        <v>462</v>
      </c>
      <c r="AD59" t="str">
        <f>HYPERLINK("https://esastar-publication.sso.esa.int/ESATenderActions/details/194886", "https://esastar-publication.sso.esa.int/ESATenderActions/details/194886")</f>
        <v>https://esastar-publication.sso.esa.int/ESATenderActions/details/194886</v>
      </c>
    </row>
    <row r="60" spans="1:30" hidden="1" x14ac:dyDescent="0.35">
      <c r="A60" t="s">
        <v>463</v>
      </c>
      <c r="B60" t="s">
        <v>464</v>
      </c>
      <c r="C60" t="s">
        <v>32</v>
      </c>
      <c r="D60" t="s">
        <v>465</v>
      </c>
      <c r="E60" t="s">
        <v>102</v>
      </c>
      <c r="F60" t="s">
        <v>103</v>
      </c>
      <c r="G60" s="1">
        <v>46279</v>
      </c>
      <c r="H60" s="1">
        <v>46314</v>
      </c>
      <c r="I60" s="1">
        <v>46356</v>
      </c>
      <c r="J60" s="1">
        <v>46342</v>
      </c>
      <c r="K60" s="1">
        <v>46342</v>
      </c>
      <c r="L60" s="1">
        <v>46314</v>
      </c>
      <c r="M60" t="s">
        <v>122</v>
      </c>
      <c r="N60" t="s">
        <v>37</v>
      </c>
      <c r="O60" t="s">
        <v>199</v>
      </c>
      <c r="P60" t="s">
        <v>104</v>
      </c>
      <c r="Q60" t="s">
        <v>40</v>
      </c>
      <c r="R60" t="s">
        <v>40</v>
      </c>
      <c r="S60" t="s">
        <v>105</v>
      </c>
      <c r="T60" t="s">
        <v>67</v>
      </c>
      <c r="U60" t="s">
        <v>466</v>
      </c>
      <c r="V60" t="s">
        <v>35</v>
      </c>
      <c r="W60" t="s">
        <v>35</v>
      </c>
      <c r="X60" t="s">
        <v>467</v>
      </c>
      <c r="Y60" t="s">
        <v>108</v>
      </c>
      <c r="Z60" t="s">
        <v>40</v>
      </c>
      <c r="AA60" t="s">
        <v>35</v>
      </c>
      <c r="AB60" t="s">
        <v>109</v>
      </c>
      <c r="AC60" t="s">
        <v>35</v>
      </c>
      <c r="AD60" t="str">
        <f>HYPERLINK("https://esastar-publication.sso.esa.int/ESATenderActions/details/194885", "https://esastar-publication.sso.esa.int/ESATenderActions/details/194885")</f>
        <v>https://esastar-publication.sso.esa.int/ESATenderActions/details/194885</v>
      </c>
    </row>
    <row r="61" spans="1:30" x14ac:dyDescent="0.35">
      <c r="A61" t="s">
        <v>468</v>
      </c>
      <c r="B61" t="s">
        <v>469</v>
      </c>
      <c r="C61" t="s">
        <v>50</v>
      </c>
      <c r="D61" t="s">
        <v>470</v>
      </c>
      <c r="E61" t="s">
        <v>34</v>
      </c>
      <c r="F61" t="s">
        <v>35</v>
      </c>
      <c r="G61" s="1">
        <v>46279</v>
      </c>
      <c r="H61" t="s">
        <v>35</v>
      </c>
      <c r="I61" t="s">
        <v>35</v>
      </c>
      <c r="J61" t="s">
        <v>35</v>
      </c>
      <c r="K61" t="s">
        <v>35</v>
      </c>
      <c r="L61" s="1">
        <v>46308</v>
      </c>
      <c r="M61" t="s">
        <v>63</v>
      </c>
      <c r="N61" t="s">
        <v>37</v>
      </c>
      <c r="O61" t="s">
        <v>163</v>
      </c>
      <c r="P61" t="s">
        <v>77</v>
      </c>
      <c r="Q61" t="s">
        <v>40</v>
      </c>
      <c r="R61" t="s">
        <v>40</v>
      </c>
      <c r="S61" t="s">
        <v>224</v>
      </c>
      <c r="T61" t="s">
        <v>67</v>
      </c>
      <c r="U61" t="s">
        <v>426</v>
      </c>
      <c r="V61" t="s">
        <v>80</v>
      </c>
      <c r="W61" t="s">
        <v>225</v>
      </c>
      <c r="X61" t="s">
        <v>35</v>
      </c>
      <c r="Y61" t="s">
        <v>70</v>
      </c>
      <c r="Z61" t="s">
        <v>40</v>
      </c>
      <c r="AA61" t="s">
        <v>35</v>
      </c>
      <c r="AB61" t="s">
        <v>109</v>
      </c>
      <c r="AC61" t="s">
        <v>35</v>
      </c>
      <c r="AD61" t="str">
        <f>HYPERLINK("https://esastar-publication.sso.esa.int/ESATenderActions/details/194882", "https://esastar-publication.sso.esa.int/ESATenderActions/details/194882")</f>
        <v>https://esastar-publication.sso.esa.int/ESATenderActions/details/194882</v>
      </c>
    </row>
    <row r="62" spans="1:30" hidden="1" x14ac:dyDescent="0.35">
      <c r="A62" t="s">
        <v>471</v>
      </c>
      <c r="B62" t="s">
        <v>472</v>
      </c>
      <c r="C62" t="s">
        <v>32</v>
      </c>
      <c r="D62" t="s">
        <v>473</v>
      </c>
      <c r="E62" t="s">
        <v>102</v>
      </c>
      <c r="F62" t="s">
        <v>103</v>
      </c>
      <c r="G62" s="1">
        <v>46279</v>
      </c>
      <c r="H62" s="1">
        <v>46287</v>
      </c>
      <c r="I62" s="1">
        <v>46330</v>
      </c>
      <c r="J62" s="1">
        <v>46316</v>
      </c>
      <c r="K62" s="1">
        <v>46316</v>
      </c>
      <c r="L62" s="1">
        <v>46287</v>
      </c>
      <c r="M62" t="s">
        <v>122</v>
      </c>
      <c r="N62" t="s">
        <v>37</v>
      </c>
      <c r="O62" t="s">
        <v>163</v>
      </c>
      <c r="P62" t="s">
        <v>35</v>
      </c>
      <c r="Q62" t="s">
        <v>40</v>
      </c>
      <c r="R62" t="s">
        <v>40</v>
      </c>
      <c r="S62" t="s">
        <v>474</v>
      </c>
      <c r="T62" t="s">
        <v>67</v>
      </c>
      <c r="U62" t="s">
        <v>475</v>
      </c>
      <c r="V62" t="s">
        <v>35</v>
      </c>
      <c r="W62" t="s">
        <v>35</v>
      </c>
      <c r="X62" t="s">
        <v>476</v>
      </c>
      <c r="Y62" t="s">
        <v>477</v>
      </c>
      <c r="Z62" t="s">
        <v>40</v>
      </c>
      <c r="AA62" t="s">
        <v>35</v>
      </c>
      <c r="AB62" t="s">
        <v>109</v>
      </c>
      <c r="AC62" t="s">
        <v>35</v>
      </c>
      <c r="AD62" t="str">
        <f>HYPERLINK("https://esastar-publication.sso.esa.int/ESATenderActions/details/194880", "https://esastar-publication.sso.esa.int/ESATenderActions/details/194880")</f>
        <v>https://esastar-publication.sso.esa.int/ESATenderActions/details/194880</v>
      </c>
    </row>
    <row r="63" spans="1:30" ht="43.5" hidden="1" x14ac:dyDescent="0.35">
      <c r="A63" t="s">
        <v>478</v>
      </c>
      <c r="B63" t="s">
        <v>479</v>
      </c>
      <c r="C63" t="s">
        <v>32</v>
      </c>
      <c r="D63" t="s">
        <v>480</v>
      </c>
      <c r="E63" t="s">
        <v>34</v>
      </c>
      <c r="F63" t="s">
        <v>35</v>
      </c>
      <c r="G63" s="1">
        <v>46279</v>
      </c>
      <c r="H63" s="1">
        <v>46279</v>
      </c>
      <c r="I63" s="1">
        <v>46335</v>
      </c>
      <c r="J63" s="1">
        <v>46321</v>
      </c>
      <c r="K63" s="1">
        <v>46321</v>
      </c>
      <c r="L63" s="1">
        <v>46282</v>
      </c>
      <c r="M63" t="s">
        <v>36</v>
      </c>
      <c r="N63" t="s">
        <v>37</v>
      </c>
      <c r="O63" t="s">
        <v>64</v>
      </c>
      <c r="P63" t="s">
        <v>35</v>
      </c>
      <c r="Q63" t="s">
        <v>40</v>
      </c>
      <c r="R63" t="s">
        <v>40</v>
      </c>
      <c r="S63" t="s">
        <v>123</v>
      </c>
      <c r="T63" t="s">
        <v>67</v>
      </c>
      <c r="U63" t="s">
        <v>142</v>
      </c>
      <c r="V63" t="s">
        <v>35</v>
      </c>
      <c r="W63" t="s">
        <v>35</v>
      </c>
      <c r="X63" t="s">
        <v>125</v>
      </c>
      <c r="Y63" t="s">
        <v>192</v>
      </c>
      <c r="Z63" t="s">
        <v>40</v>
      </c>
      <c r="AA63" t="s">
        <v>35</v>
      </c>
      <c r="AB63" t="s">
        <v>289</v>
      </c>
      <c r="AC63" t="s">
        <v>481</v>
      </c>
      <c r="AD63" t="str">
        <f>HYPERLINK("https://esastar-publication.sso.esa.int/ESATenderActions/details/194861", "https://esastar-publication.sso.esa.int/ESATenderActions/details/194861")</f>
        <v>https://esastar-publication.sso.esa.int/ESATenderActions/details/194861</v>
      </c>
    </row>
    <row r="64" spans="1:30" ht="72.5" hidden="1" x14ac:dyDescent="0.35">
      <c r="A64" t="s">
        <v>482</v>
      </c>
      <c r="B64" t="s">
        <v>483</v>
      </c>
      <c r="C64" t="s">
        <v>32</v>
      </c>
      <c r="D64" t="s">
        <v>484</v>
      </c>
      <c r="E64" t="s">
        <v>34</v>
      </c>
      <c r="F64" t="s">
        <v>35</v>
      </c>
      <c r="G64" s="1">
        <v>46275</v>
      </c>
      <c r="H64" s="1">
        <v>46275</v>
      </c>
      <c r="I64" s="1">
        <v>46335</v>
      </c>
      <c r="J64" s="1">
        <v>46321</v>
      </c>
      <c r="K64" s="1">
        <v>46321</v>
      </c>
      <c r="L64" s="1">
        <v>46307</v>
      </c>
      <c r="M64" t="s">
        <v>36</v>
      </c>
      <c r="N64" t="s">
        <v>37</v>
      </c>
      <c r="O64" t="s">
        <v>64</v>
      </c>
      <c r="P64" t="s">
        <v>35</v>
      </c>
      <c r="Q64" t="s">
        <v>40</v>
      </c>
      <c r="R64" t="s">
        <v>40</v>
      </c>
      <c r="S64" t="s">
        <v>189</v>
      </c>
      <c r="T64" t="s">
        <v>67</v>
      </c>
      <c r="U64" t="s">
        <v>190</v>
      </c>
      <c r="V64" t="s">
        <v>35</v>
      </c>
      <c r="W64" t="s">
        <v>35</v>
      </c>
      <c r="X64" t="s">
        <v>134</v>
      </c>
      <c r="Y64" t="s">
        <v>485</v>
      </c>
      <c r="Z64" t="s">
        <v>40</v>
      </c>
      <c r="AA64" t="s">
        <v>35</v>
      </c>
      <c r="AB64" t="s">
        <v>486</v>
      </c>
      <c r="AC64" t="s">
        <v>487</v>
      </c>
      <c r="AD64" t="str">
        <f>HYPERLINK("https://esastar-publication.sso.esa.int/ESATenderActions/details/194683", "https://esastar-publication.sso.esa.int/ESATenderActions/details/194683")</f>
        <v>https://esastar-publication.sso.esa.int/ESATenderActions/details/194683</v>
      </c>
    </row>
    <row r="65" spans="1:30" x14ac:dyDescent="0.35">
      <c r="A65" t="s">
        <v>488</v>
      </c>
      <c r="B65" t="s">
        <v>489</v>
      </c>
      <c r="C65" t="s">
        <v>50</v>
      </c>
      <c r="D65" t="s">
        <v>490</v>
      </c>
      <c r="E65" t="s">
        <v>34</v>
      </c>
      <c r="F65" t="s">
        <v>35</v>
      </c>
      <c r="G65" s="1">
        <v>46260</v>
      </c>
      <c r="H65" t="s">
        <v>35</v>
      </c>
      <c r="I65" t="s">
        <v>35</v>
      </c>
      <c r="J65" t="s">
        <v>35</v>
      </c>
      <c r="K65" t="s">
        <v>35</v>
      </c>
      <c r="L65" s="1">
        <v>46260</v>
      </c>
      <c r="M65" t="s">
        <v>52</v>
      </c>
      <c r="N65" t="s">
        <v>37</v>
      </c>
      <c r="O65" t="s">
        <v>38</v>
      </c>
      <c r="P65" t="s">
        <v>39</v>
      </c>
      <c r="Q65" t="s">
        <v>40</v>
      </c>
      <c r="R65" t="s">
        <v>40</v>
      </c>
      <c r="S65" t="s">
        <v>95</v>
      </c>
      <c r="T65" t="s">
        <v>67</v>
      </c>
      <c r="U65" t="s">
        <v>114</v>
      </c>
      <c r="V65" t="s">
        <v>80</v>
      </c>
      <c r="W65" t="s">
        <v>96</v>
      </c>
      <c r="X65" t="s">
        <v>35</v>
      </c>
      <c r="Y65" t="s">
        <v>116</v>
      </c>
      <c r="Z65" t="s">
        <v>40</v>
      </c>
      <c r="AA65" t="s">
        <v>35</v>
      </c>
      <c r="AB65" t="s">
        <v>491</v>
      </c>
      <c r="AC65" t="s">
        <v>285</v>
      </c>
      <c r="AD65" t="str">
        <f>HYPERLINK("https://esastar-publication.sso.esa.int/ESATenderActions/details/193775", "https://esastar-publication.sso.esa.int/ESATenderActions/details/193775")</f>
        <v>https://esastar-publication.sso.esa.int/ESATenderActions/details/193775</v>
      </c>
    </row>
    <row r="66" spans="1:30" ht="29" x14ac:dyDescent="0.35">
      <c r="A66" t="s">
        <v>492</v>
      </c>
      <c r="B66" t="s">
        <v>493</v>
      </c>
      <c r="C66" t="s">
        <v>50</v>
      </c>
      <c r="D66" t="s">
        <v>494</v>
      </c>
      <c r="E66" t="s">
        <v>34</v>
      </c>
      <c r="F66" t="s">
        <v>35</v>
      </c>
      <c r="G66" s="1">
        <v>46260</v>
      </c>
      <c r="H66" t="s">
        <v>35</v>
      </c>
      <c r="I66" t="s">
        <v>35</v>
      </c>
      <c r="J66" t="s">
        <v>35</v>
      </c>
      <c r="K66" t="s">
        <v>35</v>
      </c>
      <c r="L66" s="1">
        <v>46303</v>
      </c>
      <c r="M66" t="s">
        <v>75</v>
      </c>
      <c r="N66" t="s">
        <v>37</v>
      </c>
      <c r="O66" t="s">
        <v>38</v>
      </c>
      <c r="P66" t="s">
        <v>35</v>
      </c>
      <c r="Q66" t="s">
        <v>40</v>
      </c>
      <c r="R66" t="s">
        <v>40</v>
      </c>
      <c r="S66" t="s">
        <v>437</v>
      </c>
      <c r="T66" t="s">
        <v>67</v>
      </c>
      <c r="U66" t="s">
        <v>43</v>
      </c>
      <c r="V66" t="s">
        <v>80</v>
      </c>
      <c r="W66" t="s">
        <v>495</v>
      </c>
      <c r="X66" t="s">
        <v>35</v>
      </c>
      <c r="Y66" t="s">
        <v>45</v>
      </c>
      <c r="Z66" t="s">
        <v>40</v>
      </c>
      <c r="AA66" t="s">
        <v>35</v>
      </c>
      <c r="AB66" t="s">
        <v>496</v>
      </c>
      <c r="AC66" t="s">
        <v>497</v>
      </c>
      <c r="AD66" t="str">
        <f>HYPERLINK("https://esastar-publication.sso.esa.int/ESATenderActions/details/193774", "https://esastar-publication.sso.esa.int/ESATenderActions/details/193774")</f>
        <v>https://esastar-publication.sso.esa.int/ESATenderActions/details/193774</v>
      </c>
    </row>
    <row r="67" spans="1:30" hidden="1" x14ac:dyDescent="0.35">
      <c r="A67" t="s">
        <v>498</v>
      </c>
      <c r="B67" t="s">
        <v>499</v>
      </c>
      <c r="C67" t="s">
        <v>32</v>
      </c>
      <c r="D67" t="s">
        <v>500</v>
      </c>
      <c r="E67" t="s">
        <v>102</v>
      </c>
      <c r="F67" t="s">
        <v>352</v>
      </c>
      <c r="G67" s="1">
        <v>46259</v>
      </c>
      <c r="H67" s="1">
        <v>46296</v>
      </c>
      <c r="I67" s="1">
        <v>48213</v>
      </c>
      <c r="J67" s="1">
        <v>48199</v>
      </c>
      <c r="K67" s="1">
        <v>48199</v>
      </c>
      <c r="L67" s="1">
        <v>46296</v>
      </c>
      <c r="M67" t="s">
        <v>122</v>
      </c>
      <c r="N67" t="s">
        <v>501</v>
      </c>
      <c r="O67" t="s">
        <v>199</v>
      </c>
      <c r="P67" t="s">
        <v>35</v>
      </c>
      <c r="Q67" t="s">
        <v>65</v>
      </c>
      <c r="R67" t="s">
        <v>40</v>
      </c>
      <c r="S67" t="s">
        <v>502</v>
      </c>
      <c r="T67" t="s">
        <v>67</v>
      </c>
      <c r="U67" t="s">
        <v>503</v>
      </c>
      <c r="V67" t="s">
        <v>35</v>
      </c>
      <c r="W67" t="s">
        <v>35</v>
      </c>
      <c r="X67" t="s">
        <v>504</v>
      </c>
      <c r="Y67" t="s">
        <v>505</v>
      </c>
      <c r="Z67" t="s">
        <v>40</v>
      </c>
      <c r="AA67" t="s">
        <v>35</v>
      </c>
      <c r="AB67" t="s">
        <v>109</v>
      </c>
      <c r="AC67" t="s">
        <v>35</v>
      </c>
      <c r="AD67" t="str">
        <f>HYPERLINK("https://esastar-publication.sso.esa.int/ESATenderActions/details/193758", "https://esastar-publication.sso.esa.int/ESATenderActions/details/193758")</f>
        <v>https://esastar-publication.sso.esa.int/ESATenderActions/details/193758</v>
      </c>
    </row>
    <row r="68" spans="1:30" x14ac:dyDescent="0.35">
      <c r="A68" t="s">
        <v>506</v>
      </c>
      <c r="B68" t="s">
        <v>507</v>
      </c>
      <c r="C68" t="s">
        <v>50</v>
      </c>
      <c r="D68" t="s">
        <v>508</v>
      </c>
      <c r="E68" t="s">
        <v>34</v>
      </c>
      <c r="F68" t="s">
        <v>35</v>
      </c>
      <c r="G68" s="1">
        <v>46259</v>
      </c>
      <c r="H68" t="s">
        <v>35</v>
      </c>
      <c r="I68" t="s">
        <v>35</v>
      </c>
      <c r="J68" t="s">
        <v>35</v>
      </c>
      <c r="K68" t="s">
        <v>35</v>
      </c>
      <c r="L68" s="1">
        <v>46259</v>
      </c>
      <c r="M68" t="s">
        <v>52</v>
      </c>
      <c r="N68" t="s">
        <v>53</v>
      </c>
      <c r="O68" t="s">
        <v>35</v>
      </c>
      <c r="P68" t="s">
        <v>54</v>
      </c>
      <c r="Q68" t="s">
        <v>40</v>
      </c>
      <c r="R68" t="s">
        <v>40</v>
      </c>
      <c r="S68" t="s">
        <v>509</v>
      </c>
      <c r="T68" t="s">
        <v>67</v>
      </c>
      <c r="U68" t="s">
        <v>510</v>
      </c>
      <c r="V68" t="s">
        <v>80</v>
      </c>
      <c r="W68" t="s">
        <v>511</v>
      </c>
      <c r="X68" t="s">
        <v>35</v>
      </c>
      <c r="Y68" t="s">
        <v>512</v>
      </c>
      <c r="Z68" t="s">
        <v>40</v>
      </c>
      <c r="AA68" t="s">
        <v>35</v>
      </c>
      <c r="AB68" t="s">
        <v>513</v>
      </c>
      <c r="AC68" t="s">
        <v>35</v>
      </c>
      <c r="AD68" t="str">
        <f>HYPERLINK("https://esastar-publication.sso.esa.int/ESATenderActions/details/193757", "https://esastar-publication.sso.esa.int/ESATenderActions/details/193757")</f>
        <v>https://esastar-publication.sso.esa.int/ESATenderActions/details/193757</v>
      </c>
    </row>
    <row r="69" spans="1:30" x14ac:dyDescent="0.35">
      <c r="A69" t="s">
        <v>514</v>
      </c>
      <c r="B69" t="s">
        <v>515</v>
      </c>
      <c r="C69" t="s">
        <v>50</v>
      </c>
      <c r="D69" t="s">
        <v>516</v>
      </c>
      <c r="E69" t="s">
        <v>34</v>
      </c>
      <c r="F69" t="s">
        <v>35</v>
      </c>
      <c r="G69" s="1">
        <v>46259</v>
      </c>
      <c r="H69" t="s">
        <v>35</v>
      </c>
      <c r="I69" t="s">
        <v>35</v>
      </c>
      <c r="J69" t="s">
        <v>35</v>
      </c>
      <c r="K69" t="s">
        <v>35</v>
      </c>
      <c r="L69" s="1">
        <v>46294</v>
      </c>
      <c r="M69" t="s">
        <v>75</v>
      </c>
      <c r="N69" t="s">
        <v>37</v>
      </c>
      <c r="O69" t="s">
        <v>38</v>
      </c>
      <c r="P69" t="s">
        <v>39</v>
      </c>
      <c r="Q69" t="s">
        <v>40</v>
      </c>
      <c r="R69" t="s">
        <v>40</v>
      </c>
      <c r="S69" t="s">
        <v>232</v>
      </c>
      <c r="T69" t="s">
        <v>67</v>
      </c>
      <c r="U69" t="s">
        <v>114</v>
      </c>
      <c r="V69" t="s">
        <v>80</v>
      </c>
      <c r="W69" t="s">
        <v>233</v>
      </c>
      <c r="X69" t="s">
        <v>35</v>
      </c>
      <c r="Y69" t="s">
        <v>278</v>
      </c>
      <c r="Z69" t="s">
        <v>40</v>
      </c>
      <c r="AA69" t="s">
        <v>35</v>
      </c>
      <c r="AB69" t="s">
        <v>517</v>
      </c>
      <c r="AC69" t="s">
        <v>228</v>
      </c>
      <c r="AD69" t="str">
        <f>HYPERLINK("https://esastar-publication.sso.esa.int/ESATenderActions/details/193755", "https://esastar-publication.sso.esa.int/ESATenderActions/details/193755")</f>
        <v>https://esastar-publication.sso.esa.int/ESATenderActions/details/193755</v>
      </c>
    </row>
    <row r="70" spans="1:30" hidden="1" x14ac:dyDescent="0.35">
      <c r="A70" t="s">
        <v>518</v>
      </c>
      <c r="B70" t="s">
        <v>519</v>
      </c>
      <c r="C70" t="s">
        <v>32</v>
      </c>
      <c r="D70" t="s">
        <v>520</v>
      </c>
      <c r="E70" t="s">
        <v>34</v>
      </c>
      <c r="F70" t="s">
        <v>35</v>
      </c>
      <c r="G70" s="1">
        <v>46259</v>
      </c>
      <c r="H70" s="1">
        <v>46288</v>
      </c>
      <c r="I70" s="1">
        <v>46331</v>
      </c>
      <c r="J70" s="1">
        <v>46324</v>
      </c>
      <c r="K70" s="1">
        <v>46324</v>
      </c>
      <c r="L70" s="1">
        <v>46288</v>
      </c>
      <c r="M70" t="s">
        <v>122</v>
      </c>
      <c r="N70" t="s">
        <v>37</v>
      </c>
      <c r="O70" t="s">
        <v>64</v>
      </c>
      <c r="P70" t="s">
        <v>35</v>
      </c>
      <c r="Q70" t="s">
        <v>65</v>
      </c>
      <c r="R70" t="s">
        <v>40</v>
      </c>
      <c r="S70" t="s">
        <v>521</v>
      </c>
      <c r="T70" t="s">
        <v>42</v>
      </c>
      <c r="U70" t="s">
        <v>43</v>
      </c>
      <c r="V70" t="s">
        <v>35</v>
      </c>
      <c r="W70" t="s">
        <v>35</v>
      </c>
      <c r="X70" t="s">
        <v>44</v>
      </c>
      <c r="Y70" t="s">
        <v>45</v>
      </c>
      <c r="Z70" t="s">
        <v>40</v>
      </c>
      <c r="AA70" t="s">
        <v>35</v>
      </c>
      <c r="AB70" t="s">
        <v>522</v>
      </c>
      <c r="AC70" t="s">
        <v>523</v>
      </c>
      <c r="AD70" t="str">
        <f>HYPERLINK("https://esastar-publication.sso.esa.int/ESATenderActions/details/193753", "https://esastar-publication.sso.esa.int/ESATenderActions/details/193753")</f>
        <v>https://esastar-publication.sso.esa.int/ESATenderActions/details/193753</v>
      </c>
    </row>
    <row r="71" spans="1:30" x14ac:dyDescent="0.35">
      <c r="A71" t="s">
        <v>524</v>
      </c>
      <c r="B71" t="s">
        <v>525</v>
      </c>
      <c r="C71" t="s">
        <v>50</v>
      </c>
      <c r="D71" t="s">
        <v>526</v>
      </c>
      <c r="E71" t="s">
        <v>102</v>
      </c>
      <c r="F71" t="s">
        <v>103</v>
      </c>
      <c r="G71" s="1">
        <v>46259</v>
      </c>
      <c r="H71" t="s">
        <v>35</v>
      </c>
      <c r="I71" t="s">
        <v>35</v>
      </c>
      <c r="J71" t="s">
        <v>35</v>
      </c>
      <c r="K71" t="s">
        <v>35</v>
      </c>
      <c r="L71" s="1">
        <v>46303</v>
      </c>
      <c r="M71" t="s">
        <v>75</v>
      </c>
      <c r="N71" t="s">
        <v>37</v>
      </c>
      <c r="O71" t="s">
        <v>64</v>
      </c>
      <c r="P71" t="s">
        <v>104</v>
      </c>
      <c r="Q71" t="s">
        <v>40</v>
      </c>
      <c r="R71" t="s">
        <v>40</v>
      </c>
      <c r="S71" t="s">
        <v>105</v>
      </c>
      <c r="T71" t="s">
        <v>67</v>
      </c>
      <c r="U71" t="s">
        <v>527</v>
      </c>
      <c r="V71" t="s">
        <v>35</v>
      </c>
      <c r="W71" t="s">
        <v>107</v>
      </c>
      <c r="X71" t="s">
        <v>35</v>
      </c>
      <c r="Y71" t="s">
        <v>528</v>
      </c>
      <c r="Z71" t="s">
        <v>40</v>
      </c>
      <c r="AA71" t="s">
        <v>35</v>
      </c>
      <c r="AB71" t="s">
        <v>35</v>
      </c>
      <c r="AC71" t="s">
        <v>35</v>
      </c>
      <c r="AD71" t="str">
        <f>HYPERLINK("https://esastar-publication.sso.esa.int/ESATenderActions/details/193749", "https://esastar-publication.sso.esa.int/ESATenderActions/details/193749")</f>
        <v>https://esastar-publication.sso.esa.int/ESATenderActions/details/193749</v>
      </c>
    </row>
    <row r="72" spans="1:30" hidden="1" x14ac:dyDescent="0.35">
      <c r="A72" t="s">
        <v>529</v>
      </c>
      <c r="B72" t="s">
        <v>530</v>
      </c>
      <c r="C72" t="s">
        <v>32</v>
      </c>
      <c r="D72" t="s">
        <v>531</v>
      </c>
      <c r="E72" t="s">
        <v>34</v>
      </c>
      <c r="F72" t="s">
        <v>35</v>
      </c>
      <c r="G72" s="1">
        <v>46247</v>
      </c>
      <c r="H72" s="1">
        <v>46293</v>
      </c>
      <c r="I72" s="1">
        <v>46342</v>
      </c>
      <c r="J72" s="1">
        <v>46328</v>
      </c>
      <c r="K72" s="1">
        <v>46328</v>
      </c>
      <c r="L72" s="1">
        <v>46293</v>
      </c>
      <c r="M72" t="s">
        <v>122</v>
      </c>
      <c r="N72" t="s">
        <v>76</v>
      </c>
      <c r="O72" t="s">
        <v>64</v>
      </c>
      <c r="P72" t="s">
        <v>77</v>
      </c>
      <c r="Q72" t="s">
        <v>65</v>
      </c>
      <c r="R72" t="s">
        <v>40</v>
      </c>
      <c r="S72" t="s">
        <v>78</v>
      </c>
      <c r="T72" t="s">
        <v>67</v>
      </c>
      <c r="U72" t="s">
        <v>532</v>
      </c>
      <c r="V72" t="s">
        <v>35</v>
      </c>
      <c r="W72" t="s">
        <v>35</v>
      </c>
      <c r="X72" t="s">
        <v>533</v>
      </c>
      <c r="Y72" t="s">
        <v>226</v>
      </c>
      <c r="Z72" t="s">
        <v>40</v>
      </c>
      <c r="AA72" t="s">
        <v>35</v>
      </c>
      <c r="AB72" t="s">
        <v>534</v>
      </c>
      <c r="AC72" t="s">
        <v>84</v>
      </c>
      <c r="AD72" t="str">
        <f>HYPERLINK("https://esastar-publication.sso.esa.int/ESATenderActions/details/193366", "https://esastar-publication.sso.esa.int/ESATenderActions/details/193366")</f>
        <v>https://esastar-publication.sso.esa.int/ESATenderActions/details/193366</v>
      </c>
    </row>
    <row r="73" spans="1:30" x14ac:dyDescent="0.35">
      <c r="A73" t="s">
        <v>535</v>
      </c>
      <c r="B73" t="s">
        <v>536</v>
      </c>
      <c r="C73" t="s">
        <v>50</v>
      </c>
      <c r="D73" t="s">
        <v>537</v>
      </c>
      <c r="E73" t="s">
        <v>34</v>
      </c>
      <c r="F73" t="s">
        <v>35</v>
      </c>
      <c r="G73" s="1">
        <v>46247</v>
      </c>
      <c r="H73" t="s">
        <v>35</v>
      </c>
      <c r="I73" t="s">
        <v>35</v>
      </c>
      <c r="J73" t="s">
        <v>35</v>
      </c>
      <c r="K73" t="s">
        <v>35</v>
      </c>
      <c r="L73" s="1">
        <v>46311</v>
      </c>
      <c r="M73" t="s">
        <v>75</v>
      </c>
      <c r="N73" t="s">
        <v>37</v>
      </c>
      <c r="O73" t="s">
        <v>35</v>
      </c>
      <c r="P73" t="s">
        <v>180</v>
      </c>
      <c r="Q73" t="s">
        <v>40</v>
      </c>
      <c r="R73" t="s">
        <v>40</v>
      </c>
      <c r="S73" t="s">
        <v>538</v>
      </c>
      <c r="T73" t="s">
        <v>67</v>
      </c>
      <c r="U73" t="s">
        <v>539</v>
      </c>
      <c r="V73" t="s">
        <v>35</v>
      </c>
      <c r="W73" t="s">
        <v>540</v>
      </c>
      <c r="X73" t="s">
        <v>35</v>
      </c>
      <c r="Y73" t="s">
        <v>541</v>
      </c>
      <c r="Z73" t="s">
        <v>40</v>
      </c>
      <c r="AA73" t="s">
        <v>35</v>
      </c>
      <c r="AB73" t="s">
        <v>35</v>
      </c>
      <c r="AC73" t="s">
        <v>35</v>
      </c>
      <c r="AD73" t="str">
        <f>HYPERLINK("https://esastar-publication.sso.esa.int/ESATenderActions/details/193364", "https://esastar-publication.sso.esa.int/ESATenderActions/details/193364")</f>
        <v>https://esastar-publication.sso.esa.int/ESATenderActions/details/193364</v>
      </c>
    </row>
    <row r="74" spans="1:30" hidden="1" x14ac:dyDescent="0.35">
      <c r="A74" t="s">
        <v>542</v>
      </c>
      <c r="B74" t="s">
        <v>543</v>
      </c>
      <c r="C74" t="s">
        <v>32</v>
      </c>
      <c r="D74" t="s">
        <v>544</v>
      </c>
      <c r="E74" t="s">
        <v>102</v>
      </c>
      <c r="F74" t="s">
        <v>352</v>
      </c>
      <c r="G74" s="1">
        <v>46247</v>
      </c>
      <c r="H74" s="1">
        <v>46260</v>
      </c>
      <c r="I74" s="1">
        <v>46752</v>
      </c>
      <c r="J74" s="1">
        <v>46738</v>
      </c>
      <c r="K74" s="1">
        <v>46738</v>
      </c>
      <c r="L74" s="1">
        <v>46309</v>
      </c>
      <c r="M74" t="s">
        <v>188</v>
      </c>
      <c r="N74" t="s">
        <v>37</v>
      </c>
      <c r="O74" t="s">
        <v>199</v>
      </c>
      <c r="P74" t="s">
        <v>35</v>
      </c>
      <c r="Q74" t="s">
        <v>40</v>
      </c>
      <c r="R74" t="s">
        <v>40</v>
      </c>
      <c r="S74" t="s">
        <v>545</v>
      </c>
      <c r="T74" t="s">
        <v>67</v>
      </c>
      <c r="U74" t="s">
        <v>546</v>
      </c>
      <c r="V74" t="s">
        <v>35</v>
      </c>
      <c r="W74" t="s">
        <v>35</v>
      </c>
      <c r="X74" t="s">
        <v>547</v>
      </c>
      <c r="Y74" t="s">
        <v>548</v>
      </c>
      <c r="Z74" t="s">
        <v>40</v>
      </c>
      <c r="AA74" t="s">
        <v>35</v>
      </c>
      <c r="AB74" t="s">
        <v>109</v>
      </c>
      <c r="AC74" t="s">
        <v>35</v>
      </c>
      <c r="AD74" t="str">
        <f>HYPERLINK("https://esastar-publication.sso.esa.int/ESATenderActions/details/193362", "https://esastar-publication.sso.esa.int/ESATenderActions/details/193362")</f>
        <v>https://esastar-publication.sso.esa.int/ESATenderActions/details/193362</v>
      </c>
    </row>
    <row r="75" spans="1:30" hidden="1" x14ac:dyDescent="0.35">
      <c r="A75" t="s">
        <v>549</v>
      </c>
      <c r="B75" t="s">
        <v>550</v>
      </c>
      <c r="C75" t="s">
        <v>32</v>
      </c>
      <c r="D75" t="s">
        <v>551</v>
      </c>
      <c r="E75" t="s">
        <v>102</v>
      </c>
      <c r="F75" t="s">
        <v>103</v>
      </c>
      <c r="G75" s="1">
        <v>46247</v>
      </c>
      <c r="H75" s="1">
        <v>46310</v>
      </c>
      <c r="I75" s="1">
        <v>46352</v>
      </c>
      <c r="J75" s="1">
        <v>46338</v>
      </c>
      <c r="K75" s="1">
        <v>46338</v>
      </c>
      <c r="L75" s="1">
        <v>46310</v>
      </c>
      <c r="M75" t="s">
        <v>122</v>
      </c>
      <c r="N75" t="s">
        <v>37</v>
      </c>
      <c r="O75" t="s">
        <v>64</v>
      </c>
      <c r="P75" t="s">
        <v>104</v>
      </c>
      <c r="Q75" t="s">
        <v>40</v>
      </c>
      <c r="R75" t="s">
        <v>40</v>
      </c>
      <c r="S75" t="s">
        <v>105</v>
      </c>
      <c r="T75" t="s">
        <v>67</v>
      </c>
      <c r="U75" t="s">
        <v>552</v>
      </c>
      <c r="V75" t="s">
        <v>35</v>
      </c>
      <c r="W75" t="s">
        <v>35</v>
      </c>
      <c r="X75" t="s">
        <v>467</v>
      </c>
      <c r="Y75" t="s">
        <v>108</v>
      </c>
      <c r="Z75" t="s">
        <v>40</v>
      </c>
      <c r="AA75" t="s">
        <v>35</v>
      </c>
      <c r="AB75" t="s">
        <v>109</v>
      </c>
      <c r="AC75" t="s">
        <v>35</v>
      </c>
      <c r="AD75" t="str">
        <f>HYPERLINK("https://esastar-publication.sso.esa.int/ESATenderActions/details/193361", "https://esastar-publication.sso.esa.int/ESATenderActions/details/193361")</f>
        <v>https://esastar-publication.sso.esa.int/ESATenderActions/details/193361</v>
      </c>
    </row>
    <row r="76" spans="1:30" ht="29" hidden="1" x14ac:dyDescent="0.35">
      <c r="A76" t="s">
        <v>553</v>
      </c>
      <c r="B76" t="s">
        <v>554</v>
      </c>
      <c r="C76" t="s">
        <v>32</v>
      </c>
      <c r="D76" t="s">
        <v>555</v>
      </c>
      <c r="E76" t="s">
        <v>34</v>
      </c>
      <c r="F76" t="s">
        <v>35</v>
      </c>
      <c r="G76" s="1">
        <v>46247</v>
      </c>
      <c r="H76" s="1">
        <v>46273</v>
      </c>
      <c r="I76" s="1">
        <v>46316</v>
      </c>
      <c r="J76" s="1">
        <v>46309</v>
      </c>
      <c r="K76" s="1">
        <v>46309</v>
      </c>
      <c r="L76" s="1">
        <v>46303</v>
      </c>
      <c r="M76" t="s">
        <v>36</v>
      </c>
      <c r="N76" t="s">
        <v>37</v>
      </c>
      <c r="O76" t="s">
        <v>38</v>
      </c>
      <c r="P76" t="s">
        <v>35</v>
      </c>
      <c r="Q76" t="s">
        <v>65</v>
      </c>
      <c r="R76" t="s">
        <v>40</v>
      </c>
      <c r="S76" t="s">
        <v>257</v>
      </c>
      <c r="T76" t="s">
        <v>67</v>
      </c>
      <c r="U76" t="s">
        <v>258</v>
      </c>
      <c r="V76" t="s">
        <v>35</v>
      </c>
      <c r="W76" t="s">
        <v>35</v>
      </c>
      <c r="X76" t="s">
        <v>556</v>
      </c>
      <c r="Y76" t="s">
        <v>557</v>
      </c>
      <c r="Z76" t="s">
        <v>40</v>
      </c>
      <c r="AA76" t="s">
        <v>35</v>
      </c>
      <c r="AB76" t="s">
        <v>558</v>
      </c>
      <c r="AC76" t="s">
        <v>559</v>
      </c>
      <c r="AD76" t="str">
        <f>HYPERLINK("https://esastar-publication.sso.esa.int/ESATenderActions/details/193359", "https://esastar-publication.sso.esa.int/ESATenderActions/details/193359")</f>
        <v>https://esastar-publication.sso.esa.int/ESATenderActions/details/193359</v>
      </c>
    </row>
    <row r="77" spans="1:30" ht="58" x14ac:dyDescent="0.35">
      <c r="A77" t="s">
        <v>560</v>
      </c>
      <c r="B77" t="s">
        <v>561</v>
      </c>
      <c r="C77" t="s">
        <v>50</v>
      </c>
      <c r="D77" t="s">
        <v>562</v>
      </c>
      <c r="E77" t="s">
        <v>34</v>
      </c>
      <c r="F77" t="s">
        <v>35</v>
      </c>
      <c r="G77" s="1">
        <v>46241</v>
      </c>
      <c r="H77" t="s">
        <v>35</v>
      </c>
      <c r="I77" t="s">
        <v>35</v>
      </c>
      <c r="J77" t="s">
        <v>35</v>
      </c>
      <c r="K77" t="s">
        <v>35</v>
      </c>
      <c r="L77" s="1">
        <v>46241</v>
      </c>
      <c r="M77" t="s">
        <v>52</v>
      </c>
      <c r="N77" t="s">
        <v>37</v>
      </c>
      <c r="O77" t="s">
        <v>64</v>
      </c>
      <c r="P77" t="s">
        <v>39</v>
      </c>
      <c r="Q77" t="s">
        <v>40</v>
      </c>
      <c r="R77" t="s">
        <v>40</v>
      </c>
      <c r="S77" t="s">
        <v>458</v>
      </c>
      <c r="T77" t="s">
        <v>67</v>
      </c>
      <c r="U77" t="s">
        <v>43</v>
      </c>
      <c r="V77" t="s">
        <v>35</v>
      </c>
      <c r="W77" t="s">
        <v>35</v>
      </c>
      <c r="X77" t="s">
        <v>35</v>
      </c>
      <c r="Y77" t="s">
        <v>460</v>
      </c>
      <c r="Z77" t="s">
        <v>40</v>
      </c>
      <c r="AA77" t="s">
        <v>35</v>
      </c>
      <c r="AB77" t="s">
        <v>563</v>
      </c>
      <c r="AC77" t="s">
        <v>564</v>
      </c>
      <c r="AD77" t="str">
        <f>HYPERLINK("https://esastar-publication.sso.esa.int/ESATenderActions/details/189189", "https://esastar-publication.sso.esa.int/ESATenderActions/details/189189")</f>
        <v>https://esastar-publication.sso.esa.int/ESATenderActions/details/189189</v>
      </c>
    </row>
    <row r="78" spans="1:30" x14ac:dyDescent="0.35">
      <c r="A78" t="s">
        <v>565</v>
      </c>
      <c r="B78" t="s">
        <v>566</v>
      </c>
      <c r="C78" t="s">
        <v>50</v>
      </c>
      <c r="D78" t="s">
        <v>567</v>
      </c>
      <c r="E78" t="s">
        <v>34</v>
      </c>
      <c r="F78" t="s">
        <v>35</v>
      </c>
      <c r="G78" s="1">
        <v>46241</v>
      </c>
      <c r="H78" t="s">
        <v>35</v>
      </c>
      <c r="I78" t="s">
        <v>35</v>
      </c>
      <c r="J78" t="s">
        <v>35</v>
      </c>
      <c r="K78" t="s">
        <v>35</v>
      </c>
      <c r="L78" s="1">
        <v>46241</v>
      </c>
      <c r="M78" t="s">
        <v>52</v>
      </c>
      <c r="N78" t="s">
        <v>37</v>
      </c>
      <c r="O78" t="s">
        <v>64</v>
      </c>
      <c r="P78" t="s">
        <v>140</v>
      </c>
      <c r="Q78" t="s">
        <v>40</v>
      </c>
      <c r="R78" t="s">
        <v>40</v>
      </c>
      <c r="S78" t="s">
        <v>568</v>
      </c>
      <c r="T78" t="s">
        <v>67</v>
      </c>
      <c r="U78" t="s">
        <v>569</v>
      </c>
      <c r="V78" t="s">
        <v>56</v>
      </c>
      <c r="W78" t="s">
        <v>570</v>
      </c>
      <c r="X78" t="s">
        <v>35</v>
      </c>
      <c r="Y78" t="s">
        <v>571</v>
      </c>
      <c r="Z78" t="s">
        <v>40</v>
      </c>
      <c r="AA78" t="s">
        <v>35</v>
      </c>
      <c r="AB78" t="s">
        <v>35</v>
      </c>
      <c r="AC78" t="s">
        <v>35</v>
      </c>
      <c r="AD78" t="str">
        <f>HYPERLINK("https://esastar-publication.sso.esa.int/ESATenderActions/details/193162", "https://esastar-publication.sso.esa.int/ESATenderActions/details/193162")</f>
        <v>https://esastar-publication.sso.esa.int/ESATenderActions/details/193162</v>
      </c>
    </row>
    <row r="79" spans="1:30" x14ac:dyDescent="0.35">
      <c r="A79" t="s">
        <v>572</v>
      </c>
      <c r="B79" t="s">
        <v>573</v>
      </c>
      <c r="C79" t="s">
        <v>50</v>
      </c>
      <c r="D79" t="s">
        <v>574</v>
      </c>
      <c r="E79" t="s">
        <v>34</v>
      </c>
      <c r="F79" t="s">
        <v>35</v>
      </c>
      <c r="G79" s="1">
        <v>46241</v>
      </c>
      <c r="H79" t="s">
        <v>35</v>
      </c>
      <c r="I79" t="s">
        <v>35</v>
      </c>
      <c r="J79" t="s">
        <v>35</v>
      </c>
      <c r="K79" t="s">
        <v>35</v>
      </c>
      <c r="L79" s="1">
        <v>46241</v>
      </c>
      <c r="M79" t="s">
        <v>52</v>
      </c>
      <c r="N79" t="s">
        <v>37</v>
      </c>
      <c r="O79" t="s">
        <v>64</v>
      </c>
      <c r="P79" t="s">
        <v>39</v>
      </c>
      <c r="Q79" t="s">
        <v>40</v>
      </c>
      <c r="R79" t="s">
        <v>40</v>
      </c>
      <c r="S79" t="s">
        <v>95</v>
      </c>
      <c r="T79" t="s">
        <v>67</v>
      </c>
      <c r="U79" t="s">
        <v>43</v>
      </c>
      <c r="V79" t="s">
        <v>35</v>
      </c>
      <c r="W79" t="s">
        <v>35</v>
      </c>
      <c r="X79" t="s">
        <v>35</v>
      </c>
      <c r="Y79" t="s">
        <v>45</v>
      </c>
      <c r="Z79" t="s">
        <v>40</v>
      </c>
      <c r="AA79" t="s">
        <v>35</v>
      </c>
      <c r="AB79" t="s">
        <v>97</v>
      </c>
      <c r="AC79" t="s">
        <v>98</v>
      </c>
      <c r="AD79" t="str">
        <f>HYPERLINK("https://esastar-publication.sso.esa.int/ESATenderActions/details/193161", "https://esastar-publication.sso.esa.int/ESATenderActions/details/193161")</f>
        <v>https://esastar-publication.sso.esa.int/ESATenderActions/details/193161</v>
      </c>
    </row>
    <row r="80" spans="1:30" x14ac:dyDescent="0.35">
      <c r="A80" t="s">
        <v>575</v>
      </c>
      <c r="B80" t="s">
        <v>576</v>
      </c>
      <c r="C80" t="s">
        <v>50</v>
      </c>
      <c r="D80" t="s">
        <v>577</v>
      </c>
      <c r="E80" t="s">
        <v>34</v>
      </c>
      <c r="F80" t="s">
        <v>35</v>
      </c>
      <c r="G80" s="1">
        <v>46241</v>
      </c>
      <c r="H80" t="s">
        <v>35</v>
      </c>
      <c r="I80" t="s">
        <v>35</v>
      </c>
      <c r="J80" t="s">
        <v>35</v>
      </c>
      <c r="K80" t="s">
        <v>35</v>
      </c>
      <c r="L80" s="1">
        <v>46289</v>
      </c>
      <c r="M80" t="s">
        <v>75</v>
      </c>
      <c r="N80" t="s">
        <v>76</v>
      </c>
      <c r="O80" t="s">
        <v>35</v>
      </c>
      <c r="P80" t="s">
        <v>54</v>
      </c>
      <c r="Q80" t="s">
        <v>40</v>
      </c>
      <c r="R80" t="s">
        <v>40</v>
      </c>
      <c r="S80" t="s">
        <v>66</v>
      </c>
      <c r="T80" t="s">
        <v>67</v>
      </c>
      <c r="U80" t="s">
        <v>578</v>
      </c>
      <c r="V80" t="s">
        <v>80</v>
      </c>
      <c r="W80" t="s">
        <v>35</v>
      </c>
      <c r="X80" t="s">
        <v>35</v>
      </c>
      <c r="Y80" t="s">
        <v>579</v>
      </c>
      <c r="Z80" t="s">
        <v>40</v>
      </c>
      <c r="AA80" t="s">
        <v>35</v>
      </c>
      <c r="AB80" t="s">
        <v>580</v>
      </c>
      <c r="AC80" t="s">
        <v>35</v>
      </c>
      <c r="AD80" t="str">
        <f>HYPERLINK("https://esastar-publication.sso.esa.int/ESATenderActions/details/193159", "https://esastar-publication.sso.esa.int/ESATenderActions/details/193159")</f>
        <v>https://esastar-publication.sso.esa.int/ESATenderActions/details/193159</v>
      </c>
    </row>
    <row r="81" spans="1:30" hidden="1" x14ac:dyDescent="0.35">
      <c r="A81" t="s">
        <v>581</v>
      </c>
      <c r="B81" t="s">
        <v>582</v>
      </c>
      <c r="C81" t="s">
        <v>32</v>
      </c>
      <c r="D81" t="s">
        <v>583</v>
      </c>
      <c r="E81" t="s">
        <v>34</v>
      </c>
      <c r="F81" t="s">
        <v>35</v>
      </c>
      <c r="G81" s="1">
        <v>46241</v>
      </c>
      <c r="H81" s="1">
        <v>46286</v>
      </c>
      <c r="I81" s="1">
        <v>46349</v>
      </c>
      <c r="J81" s="1">
        <v>46335</v>
      </c>
      <c r="K81" s="1">
        <v>46335</v>
      </c>
      <c r="L81" s="1">
        <v>46307</v>
      </c>
      <c r="M81" t="s">
        <v>36</v>
      </c>
      <c r="N81" t="s">
        <v>53</v>
      </c>
      <c r="O81" t="s">
        <v>64</v>
      </c>
      <c r="P81" t="s">
        <v>54</v>
      </c>
      <c r="Q81" t="s">
        <v>65</v>
      </c>
      <c r="R81" t="s">
        <v>40</v>
      </c>
      <c r="S81" t="s">
        <v>584</v>
      </c>
      <c r="T81" t="s">
        <v>67</v>
      </c>
      <c r="U81" t="s">
        <v>585</v>
      </c>
      <c r="V81" t="s">
        <v>35</v>
      </c>
      <c r="W81" t="s">
        <v>35</v>
      </c>
      <c r="X81" t="s">
        <v>586</v>
      </c>
      <c r="Y81" t="s">
        <v>278</v>
      </c>
      <c r="Z81" t="s">
        <v>40</v>
      </c>
      <c r="AA81" t="s">
        <v>35</v>
      </c>
      <c r="AB81" t="s">
        <v>587</v>
      </c>
      <c r="AC81" t="s">
        <v>588</v>
      </c>
      <c r="AD81" t="str">
        <f>HYPERLINK("https://esastar-publication.sso.esa.int/ESATenderActions/details/193158", "https://esastar-publication.sso.esa.int/ESATenderActions/details/193158")</f>
        <v>https://esastar-publication.sso.esa.int/ESATenderActions/details/193158</v>
      </c>
    </row>
    <row r="82" spans="1:30" x14ac:dyDescent="0.35">
      <c r="A82" t="s">
        <v>589</v>
      </c>
      <c r="B82" t="s">
        <v>590</v>
      </c>
      <c r="C82" t="s">
        <v>50</v>
      </c>
      <c r="D82" t="s">
        <v>591</v>
      </c>
      <c r="E82" t="s">
        <v>34</v>
      </c>
      <c r="F82" t="s">
        <v>35</v>
      </c>
      <c r="G82" s="1">
        <v>46241</v>
      </c>
      <c r="H82" t="s">
        <v>35</v>
      </c>
      <c r="I82" t="s">
        <v>35</v>
      </c>
      <c r="J82" t="s">
        <v>35</v>
      </c>
      <c r="K82" t="s">
        <v>35</v>
      </c>
      <c r="L82" s="1">
        <v>46275</v>
      </c>
      <c r="M82" t="s">
        <v>75</v>
      </c>
      <c r="N82" t="s">
        <v>37</v>
      </c>
      <c r="O82" t="s">
        <v>64</v>
      </c>
      <c r="P82" t="s">
        <v>35</v>
      </c>
      <c r="Q82" t="s">
        <v>40</v>
      </c>
      <c r="R82" t="s">
        <v>40</v>
      </c>
      <c r="S82" t="s">
        <v>592</v>
      </c>
      <c r="T82" t="s">
        <v>67</v>
      </c>
      <c r="U82" t="s">
        <v>175</v>
      </c>
      <c r="V82" t="s">
        <v>80</v>
      </c>
      <c r="W82" t="s">
        <v>593</v>
      </c>
      <c r="X82" t="s">
        <v>35</v>
      </c>
      <c r="Y82" t="s">
        <v>594</v>
      </c>
      <c r="Z82" t="s">
        <v>40</v>
      </c>
      <c r="AA82" t="s">
        <v>35</v>
      </c>
      <c r="AB82" t="s">
        <v>109</v>
      </c>
      <c r="AC82" t="s">
        <v>35</v>
      </c>
      <c r="AD82" t="str">
        <f>HYPERLINK("https://esastar-publication.sso.esa.int/ESATenderActions/details/193157", "https://esastar-publication.sso.esa.int/ESATenderActions/details/193157")</f>
        <v>https://esastar-publication.sso.esa.int/ESATenderActions/details/193157</v>
      </c>
    </row>
    <row r="83" spans="1:30" x14ac:dyDescent="0.35">
      <c r="A83" t="s">
        <v>595</v>
      </c>
      <c r="B83" t="s">
        <v>596</v>
      </c>
      <c r="C83" t="s">
        <v>50</v>
      </c>
      <c r="D83" t="s">
        <v>597</v>
      </c>
      <c r="E83" t="s">
        <v>34</v>
      </c>
      <c r="F83" t="s">
        <v>35</v>
      </c>
      <c r="G83" s="1">
        <v>46241</v>
      </c>
      <c r="H83" t="s">
        <v>35</v>
      </c>
      <c r="I83" t="s">
        <v>35</v>
      </c>
      <c r="J83" t="s">
        <v>35</v>
      </c>
      <c r="K83" t="s">
        <v>35</v>
      </c>
      <c r="L83" s="1">
        <v>46293</v>
      </c>
      <c r="M83" t="s">
        <v>75</v>
      </c>
      <c r="N83" t="s">
        <v>37</v>
      </c>
      <c r="O83" t="s">
        <v>64</v>
      </c>
      <c r="P83" t="s">
        <v>77</v>
      </c>
      <c r="Q83" t="s">
        <v>65</v>
      </c>
      <c r="R83" t="s">
        <v>40</v>
      </c>
      <c r="S83" t="s">
        <v>425</v>
      </c>
      <c r="T83" t="s">
        <v>67</v>
      </c>
      <c r="U83" t="s">
        <v>426</v>
      </c>
      <c r="V83" t="s">
        <v>80</v>
      </c>
      <c r="W83" t="s">
        <v>427</v>
      </c>
      <c r="X83" t="s">
        <v>35</v>
      </c>
      <c r="Y83" t="s">
        <v>70</v>
      </c>
      <c r="Z83" t="s">
        <v>40</v>
      </c>
      <c r="AA83" t="s">
        <v>35</v>
      </c>
      <c r="AB83" t="s">
        <v>109</v>
      </c>
      <c r="AC83" t="s">
        <v>35</v>
      </c>
      <c r="AD83" t="str">
        <f>HYPERLINK("https://esastar-publication.sso.esa.int/ESATenderActions/details/193156", "https://esastar-publication.sso.esa.int/ESATenderActions/details/193156")</f>
        <v>https://esastar-publication.sso.esa.int/ESATenderActions/details/193156</v>
      </c>
    </row>
    <row r="84" spans="1:30" x14ac:dyDescent="0.35">
      <c r="A84" t="s">
        <v>598</v>
      </c>
      <c r="B84" t="s">
        <v>599</v>
      </c>
      <c r="C84" t="s">
        <v>50</v>
      </c>
      <c r="D84" t="s">
        <v>600</v>
      </c>
      <c r="E84" t="s">
        <v>34</v>
      </c>
      <c r="F84" t="s">
        <v>35</v>
      </c>
      <c r="G84" s="1">
        <v>46241</v>
      </c>
      <c r="H84" t="s">
        <v>35</v>
      </c>
      <c r="I84" t="s">
        <v>35</v>
      </c>
      <c r="J84" t="s">
        <v>35</v>
      </c>
      <c r="K84" t="s">
        <v>35</v>
      </c>
      <c r="L84" s="1">
        <v>46241</v>
      </c>
      <c r="M84" t="s">
        <v>52</v>
      </c>
      <c r="N84" t="s">
        <v>53</v>
      </c>
      <c r="O84" t="s">
        <v>38</v>
      </c>
      <c r="P84" t="s">
        <v>54</v>
      </c>
      <c r="Q84" t="s">
        <v>40</v>
      </c>
      <c r="R84" t="s">
        <v>40</v>
      </c>
      <c r="S84" t="s">
        <v>55</v>
      </c>
      <c r="T84" t="s">
        <v>67</v>
      </c>
      <c r="U84" t="s">
        <v>43</v>
      </c>
      <c r="V84" t="s">
        <v>56</v>
      </c>
      <c r="W84" t="s">
        <v>57</v>
      </c>
      <c r="X84" t="s">
        <v>35</v>
      </c>
      <c r="Y84" t="s">
        <v>45</v>
      </c>
      <c r="Z84" t="s">
        <v>40</v>
      </c>
      <c r="AA84" t="s">
        <v>35</v>
      </c>
      <c r="AB84" t="s">
        <v>601</v>
      </c>
      <c r="AC84" t="s">
        <v>84</v>
      </c>
      <c r="AD84" t="str">
        <f>HYPERLINK("https://esastar-publication.sso.esa.int/ESATenderActions/details/193155", "https://esastar-publication.sso.esa.int/ESATenderActions/details/193155")</f>
        <v>https://esastar-publication.sso.esa.int/ESATenderActions/details/193155</v>
      </c>
    </row>
    <row r="85" spans="1:30" hidden="1" x14ac:dyDescent="0.35">
      <c r="A85" t="s">
        <v>602</v>
      </c>
      <c r="B85" t="s">
        <v>603</v>
      </c>
      <c r="C85" t="s">
        <v>32</v>
      </c>
      <c r="D85" t="s">
        <v>604</v>
      </c>
      <c r="E85" t="s">
        <v>34</v>
      </c>
      <c r="F85" t="s">
        <v>35</v>
      </c>
      <c r="G85" s="1">
        <v>46241</v>
      </c>
      <c r="H85" s="1">
        <v>46259</v>
      </c>
      <c r="I85" s="1">
        <v>46321</v>
      </c>
      <c r="J85" s="1">
        <v>46314</v>
      </c>
      <c r="K85" s="1">
        <v>46314</v>
      </c>
      <c r="L85" s="1">
        <v>46310</v>
      </c>
      <c r="M85" t="s">
        <v>36</v>
      </c>
      <c r="N85" t="s">
        <v>53</v>
      </c>
      <c r="O85" t="s">
        <v>64</v>
      </c>
      <c r="P85" t="s">
        <v>54</v>
      </c>
      <c r="Q85" t="s">
        <v>65</v>
      </c>
      <c r="R85" t="s">
        <v>40</v>
      </c>
      <c r="S85" t="s">
        <v>605</v>
      </c>
      <c r="T85" t="s">
        <v>67</v>
      </c>
      <c r="U85" t="s">
        <v>114</v>
      </c>
      <c r="V85" t="s">
        <v>35</v>
      </c>
      <c r="W85" t="s">
        <v>35</v>
      </c>
      <c r="X85" t="s">
        <v>606</v>
      </c>
      <c r="Y85" t="s">
        <v>607</v>
      </c>
      <c r="Z85" t="s">
        <v>40</v>
      </c>
      <c r="AA85" t="s">
        <v>35</v>
      </c>
      <c r="AB85" t="s">
        <v>608</v>
      </c>
      <c r="AC85" t="s">
        <v>609</v>
      </c>
      <c r="AD85" t="str">
        <f>HYPERLINK("https://esastar-publication.sso.esa.int/ESATenderActions/details/193153", "https://esastar-publication.sso.esa.int/ESATenderActions/details/193153")</f>
        <v>https://esastar-publication.sso.esa.int/ESATenderActions/details/193153</v>
      </c>
    </row>
    <row r="86" spans="1:30" ht="72.5" x14ac:dyDescent="0.35">
      <c r="A86" t="s">
        <v>610</v>
      </c>
      <c r="B86" t="s">
        <v>611</v>
      </c>
      <c r="C86" t="s">
        <v>50</v>
      </c>
      <c r="D86" t="s">
        <v>612</v>
      </c>
      <c r="E86" t="s">
        <v>34</v>
      </c>
      <c r="F86" t="s">
        <v>35</v>
      </c>
      <c r="G86" s="1">
        <v>46241</v>
      </c>
      <c r="H86" t="s">
        <v>35</v>
      </c>
      <c r="I86" t="s">
        <v>35</v>
      </c>
      <c r="J86" t="s">
        <v>35</v>
      </c>
      <c r="K86" t="s">
        <v>35</v>
      </c>
      <c r="L86" s="1">
        <v>46316</v>
      </c>
      <c r="M86" t="s">
        <v>172</v>
      </c>
      <c r="N86" t="s">
        <v>37</v>
      </c>
      <c r="O86" t="s">
        <v>38</v>
      </c>
      <c r="P86" t="s">
        <v>35</v>
      </c>
      <c r="Q86" t="s">
        <v>65</v>
      </c>
      <c r="R86" t="s">
        <v>40</v>
      </c>
      <c r="S86" t="s">
        <v>613</v>
      </c>
      <c r="T86" t="s">
        <v>67</v>
      </c>
      <c r="U86" t="s">
        <v>614</v>
      </c>
      <c r="V86" t="s">
        <v>35</v>
      </c>
      <c r="W86" t="s">
        <v>615</v>
      </c>
      <c r="X86" t="s">
        <v>35</v>
      </c>
      <c r="Y86" t="s">
        <v>616</v>
      </c>
      <c r="Z86" t="s">
        <v>40</v>
      </c>
      <c r="AA86" t="s">
        <v>35</v>
      </c>
      <c r="AB86" t="s">
        <v>617</v>
      </c>
      <c r="AC86" t="s">
        <v>618</v>
      </c>
      <c r="AD86" t="str">
        <f>HYPERLINK("https://esastar-publication.sso.esa.int/ESATenderActions/details/193152", "https://esastar-publication.sso.esa.int/ESATenderActions/details/193152")</f>
        <v>https://esastar-publication.sso.esa.int/ESATenderActions/details/193152</v>
      </c>
    </row>
    <row r="87" spans="1:30" hidden="1" x14ac:dyDescent="0.35">
      <c r="A87" t="s">
        <v>619</v>
      </c>
      <c r="B87" t="s">
        <v>620</v>
      </c>
      <c r="C87" t="s">
        <v>32</v>
      </c>
      <c r="D87" t="s">
        <v>621</v>
      </c>
      <c r="E87" t="s">
        <v>34</v>
      </c>
      <c r="F87" t="s">
        <v>35</v>
      </c>
      <c r="G87" s="1">
        <v>46241</v>
      </c>
      <c r="H87" s="1">
        <v>46297</v>
      </c>
      <c r="I87" s="1">
        <v>46342</v>
      </c>
      <c r="J87" s="1">
        <v>46335</v>
      </c>
      <c r="K87" s="1">
        <v>46335</v>
      </c>
      <c r="L87" s="1">
        <v>46314</v>
      </c>
      <c r="M87" t="s">
        <v>36</v>
      </c>
      <c r="N87" t="s">
        <v>37</v>
      </c>
      <c r="O87" t="s">
        <v>622</v>
      </c>
      <c r="P87" t="s">
        <v>39</v>
      </c>
      <c r="Q87" t="s">
        <v>65</v>
      </c>
      <c r="R87" t="s">
        <v>40</v>
      </c>
      <c r="S87" t="s">
        <v>95</v>
      </c>
      <c r="T87" t="s">
        <v>67</v>
      </c>
      <c r="U87" t="s">
        <v>623</v>
      </c>
      <c r="V87" t="s">
        <v>35</v>
      </c>
      <c r="W87" t="s">
        <v>35</v>
      </c>
      <c r="X87" t="s">
        <v>624</v>
      </c>
      <c r="Y87" t="s">
        <v>45</v>
      </c>
      <c r="Z87" t="s">
        <v>40</v>
      </c>
      <c r="AA87" t="s">
        <v>35</v>
      </c>
      <c r="AB87" t="s">
        <v>625</v>
      </c>
      <c r="AC87" t="s">
        <v>626</v>
      </c>
      <c r="AD87" t="str">
        <f>HYPERLINK("https://esastar-publication.sso.esa.int/ESATenderActions/details/193151", "https://esastar-publication.sso.esa.int/ESATenderActions/details/193151")</f>
        <v>https://esastar-publication.sso.esa.int/ESATenderActions/details/193151</v>
      </c>
    </row>
    <row r="88" spans="1:30" hidden="1" x14ac:dyDescent="0.35">
      <c r="A88" t="s">
        <v>627</v>
      </c>
      <c r="B88" t="s">
        <v>628</v>
      </c>
      <c r="C88" t="s">
        <v>32</v>
      </c>
      <c r="D88" t="s">
        <v>629</v>
      </c>
      <c r="E88" t="s">
        <v>34</v>
      </c>
      <c r="F88" t="s">
        <v>35</v>
      </c>
      <c r="G88" s="1">
        <v>46241</v>
      </c>
      <c r="H88" s="1">
        <v>46311</v>
      </c>
      <c r="I88" s="1">
        <v>46353</v>
      </c>
      <c r="J88" s="1">
        <v>46339</v>
      </c>
      <c r="K88" s="1">
        <v>46339</v>
      </c>
      <c r="L88" s="1">
        <v>46316</v>
      </c>
      <c r="M88" t="s">
        <v>36</v>
      </c>
      <c r="N88" t="s">
        <v>76</v>
      </c>
      <c r="O88" t="s">
        <v>64</v>
      </c>
      <c r="P88" t="s">
        <v>77</v>
      </c>
      <c r="Q88" t="s">
        <v>65</v>
      </c>
      <c r="R88" t="s">
        <v>40</v>
      </c>
      <c r="S88" t="s">
        <v>275</v>
      </c>
      <c r="T88" t="s">
        <v>67</v>
      </c>
      <c r="U88" t="s">
        <v>276</v>
      </c>
      <c r="V88" t="s">
        <v>35</v>
      </c>
      <c r="W88" t="s">
        <v>35</v>
      </c>
      <c r="X88" t="s">
        <v>630</v>
      </c>
      <c r="Y88" t="s">
        <v>631</v>
      </c>
      <c r="Z88" t="s">
        <v>40</v>
      </c>
      <c r="AA88" t="s">
        <v>35</v>
      </c>
      <c r="AB88" t="s">
        <v>632</v>
      </c>
      <c r="AC88" t="s">
        <v>35</v>
      </c>
      <c r="AD88" t="str">
        <f>HYPERLINK("https://esastar-publication.sso.esa.int/ESATenderActions/details/193149", "https://esastar-publication.sso.esa.int/ESATenderActions/details/193149")</f>
        <v>https://esastar-publication.sso.esa.int/ESATenderActions/details/193149</v>
      </c>
    </row>
    <row r="89" spans="1:30" hidden="1" x14ac:dyDescent="0.35">
      <c r="A89" t="s">
        <v>633</v>
      </c>
      <c r="B89" t="s">
        <v>634</v>
      </c>
      <c r="C89" t="s">
        <v>32</v>
      </c>
      <c r="D89" t="s">
        <v>635</v>
      </c>
      <c r="E89" t="s">
        <v>34</v>
      </c>
      <c r="F89" t="s">
        <v>35</v>
      </c>
      <c r="G89" s="1">
        <v>46239</v>
      </c>
      <c r="H89" s="1">
        <v>46239</v>
      </c>
      <c r="I89" s="1">
        <v>46332</v>
      </c>
      <c r="J89" s="1">
        <v>46318</v>
      </c>
      <c r="K89" s="1">
        <v>46318</v>
      </c>
      <c r="L89" s="1">
        <v>46311</v>
      </c>
      <c r="M89" t="s">
        <v>36</v>
      </c>
      <c r="N89" t="s">
        <v>37</v>
      </c>
      <c r="O89" t="s">
        <v>64</v>
      </c>
      <c r="P89" t="s">
        <v>140</v>
      </c>
      <c r="Q89" t="s">
        <v>40</v>
      </c>
      <c r="R89" t="s">
        <v>40</v>
      </c>
      <c r="S89" t="s">
        <v>133</v>
      </c>
      <c r="T89" t="s">
        <v>141</v>
      </c>
      <c r="U89" t="s">
        <v>124</v>
      </c>
      <c r="V89" t="s">
        <v>35</v>
      </c>
      <c r="W89" t="s">
        <v>35</v>
      </c>
      <c r="X89" t="s">
        <v>125</v>
      </c>
      <c r="Y89" t="s">
        <v>126</v>
      </c>
      <c r="Z89" t="s">
        <v>40</v>
      </c>
      <c r="AA89" t="s">
        <v>35</v>
      </c>
      <c r="AB89" t="s">
        <v>289</v>
      </c>
      <c r="AC89" t="s">
        <v>136</v>
      </c>
      <c r="AD89" t="str">
        <f>HYPERLINK("https://esastar-publication.sso.esa.int/ESATenderActions/details/193078", "https://esastar-publication.sso.esa.int/ESATenderActions/details/193078")</f>
        <v>https://esastar-publication.sso.esa.int/ESATenderActions/details/193078</v>
      </c>
    </row>
    <row r="90" spans="1:30" x14ac:dyDescent="0.35">
      <c r="A90" t="s">
        <v>636</v>
      </c>
      <c r="B90" t="s">
        <v>637</v>
      </c>
      <c r="C90" t="s">
        <v>50</v>
      </c>
      <c r="D90" t="s">
        <v>638</v>
      </c>
      <c r="E90" t="s">
        <v>34</v>
      </c>
      <c r="F90" t="s">
        <v>35</v>
      </c>
      <c r="G90" s="1">
        <v>46232</v>
      </c>
      <c r="H90" t="s">
        <v>35</v>
      </c>
      <c r="I90" t="s">
        <v>35</v>
      </c>
      <c r="J90" t="s">
        <v>35</v>
      </c>
      <c r="K90" t="s">
        <v>35</v>
      </c>
      <c r="L90" s="1">
        <v>46232</v>
      </c>
      <c r="M90" t="s">
        <v>52</v>
      </c>
      <c r="N90" t="s">
        <v>53</v>
      </c>
      <c r="O90" t="s">
        <v>64</v>
      </c>
      <c r="P90" t="s">
        <v>54</v>
      </c>
      <c r="Q90" t="s">
        <v>40</v>
      </c>
      <c r="R90" t="s">
        <v>40</v>
      </c>
      <c r="S90" t="s">
        <v>66</v>
      </c>
      <c r="T90" t="s">
        <v>67</v>
      </c>
      <c r="U90" t="s">
        <v>639</v>
      </c>
      <c r="V90" t="s">
        <v>56</v>
      </c>
      <c r="W90" t="s">
        <v>69</v>
      </c>
      <c r="X90" t="s">
        <v>35</v>
      </c>
      <c r="Y90" t="s">
        <v>640</v>
      </c>
      <c r="Z90" t="s">
        <v>40</v>
      </c>
      <c r="AA90" t="s">
        <v>35</v>
      </c>
      <c r="AB90" t="s">
        <v>513</v>
      </c>
      <c r="AC90" t="s">
        <v>35</v>
      </c>
      <c r="AD90" t="str">
        <f>HYPERLINK("https://esastar-publication.sso.esa.int/ESATenderActions/details/192616", "https://esastar-publication.sso.esa.int/ESATenderActions/details/192616")</f>
        <v>https://esastar-publication.sso.esa.int/ESATenderActions/details/192616</v>
      </c>
    </row>
    <row r="91" spans="1:30" hidden="1" x14ac:dyDescent="0.35">
      <c r="A91" t="s">
        <v>641</v>
      </c>
      <c r="B91" t="s">
        <v>642</v>
      </c>
      <c r="C91" t="s">
        <v>32</v>
      </c>
      <c r="D91" t="s">
        <v>643</v>
      </c>
      <c r="E91" t="s">
        <v>34</v>
      </c>
      <c r="F91" t="s">
        <v>35</v>
      </c>
      <c r="G91" s="1">
        <v>46232</v>
      </c>
      <c r="H91" s="1">
        <v>46260</v>
      </c>
      <c r="I91" s="1">
        <v>46325</v>
      </c>
      <c r="J91" s="1">
        <v>46311</v>
      </c>
      <c r="K91" s="1">
        <v>46311</v>
      </c>
      <c r="L91" s="1">
        <v>46304</v>
      </c>
      <c r="M91" t="s">
        <v>319</v>
      </c>
      <c r="N91" t="s">
        <v>37</v>
      </c>
      <c r="O91" t="s">
        <v>64</v>
      </c>
      <c r="P91" t="s">
        <v>35</v>
      </c>
      <c r="Q91" t="s">
        <v>40</v>
      </c>
      <c r="R91" t="s">
        <v>40</v>
      </c>
      <c r="S91" t="s">
        <v>613</v>
      </c>
      <c r="T91" t="s">
        <v>67</v>
      </c>
      <c r="U91" t="s">
        <v>644</v>
      </c>
      <c r="V91" t="s">
        <v>35</v>
      </c>
      <c r="W91" t="s">
        <v>35</v>
      </c>
      <c r="X91" t="s">
        <v>645</v>
      </c>
      <c r="Y91" t="s">
        <v>646</v>
      </c>
      <c r="Z91" t="s">
        <v>40</v>
      </c>
      <c r="AA91" t="s">
        <v>35</v>
      </c>
      <c r="AB91" t="s">
        <v>647</v>
      </c>
      <c r="AC91" t="s">
        <v>648</v>
      </c>
      <c r="AD91" t="str">
        <f>HYPERLINK("https://esastar-publication.sso.esa.int/ESATenderActions/details/192615", "https://esastar-publication.sso.esa.int/ESATenderActions/details/192615")</f>
        <v>https://esastar-publication.sso.esa.int/ESATenderActions/details/192615</v>
      </c>
    </row>
    <row r="92" spans="1:30" x14ac:dyDescent="0.35">
      <c r="A92" t="s">
        <v>649</v>
      </c>
      <c r="B92" t="s">
        <v>650</v>
      </c>
      <c r="C92" t="s">
        <v>50</v>
      </c>
      <c r="D92" t="s">
        <v>651</v>
      </c>
      <c r="E92" t="s">
        <v>34</v>
      </c>
      <c r="F92" t="s">
        <v>35</v>
      </c>
      <c r="G92" s="1">
        <v>46232</v>
      </c>
      <c r="H92" t="s">
        <v>35</v>
      </c>
      <c r="I92" t="s">
        <v>35</v>
      </c>
      <c r="J92" t="s">
        <v>35</v>
      </c>
      <c r="K92" t="s">
        <v>35</v>
      </c>
      <c r="L92" s="1">
        <v>46246</v>
      </c>
      <c r="M92" t="s">
        <v>75</v>
      </c>
      <c r="N92" t="s">
        <v>53</v>
      </c>
      <c r="O92" t="s">
        <v>64</v>
      </c>
      <c r="P92" t="s">
        <v>54</v>
      </c>
      <c r="Q92" t="s">
        <v>40</v>
      </c>
      <c r="R92" t="s">
        <v>40</v>
      </c>
      <c r="S92" t="s">
        <v>584</v>
      </c>
      <c r="T92" t="s">
        <v>67</v>
      </c>
      <c r="U92" t="s">
        <v>585</v>
      </c>
      <c r="V92" t="s">
        <v>56</v>
      </c>
      <c r="W92" t="s">
        <v>652</v>
      </c>
      <c r="X92" t="s">
        <v>35</v>
      </c>
      <c r="Y92" t="s">
        <v>653</v>
      </c>
      <c r="Z92" t="s">
        <v>40</v>
      </c>
      <c r="AA92" t="s">
        <v>35</v>
      </c>
      <c r="AB92" t="s">
        <v>587</v>
      </c>
      <c r="AC92" t="s">
        <v>588</v>
      </c>
      <c r="AD92" t="str">
        <f>HYPERLINK("https://esastar-publication.sso.esa.int/ESATenderActions/details/192614", "https://esastar-publication.sso.esa.int/ESATenderActions/details/192614")</f>
        <v>https://esastar-publication.sso.esa.int/ESATenderActions/details/192614</v>
      </c>
    </row>
    <row r="93" spans="1:30" x14ac:dyDescent="0.35">
      <c r="A93" t="s">
        <v>654</v>
      </c>
      <c r="B93" t="s">
        <v>655</v>
      </c>
      <c r="C93" t="s">
        <v>50</v>
      </c>
      <c r="D93" t="s">
        <v>656</v>
      </c>
      <c r="E93" t="s">
        <v>34</v>
      </c>
      <c r="F93" t="s">
        <v>35</v>
      </c>
      <c r="G93" s="1">
        <v>46232</v>
      </c>
      <c r="H93" t="s">
        <v>35</v>
      </c>
      <c r="I93" t="s">
        <v>35</v>
      </c>
      <c r="J93" t="s">
        <v>35</v>
      </c>
      <c r="K93" t="s">
        <v>35</v>
      </c>
      <c r="L93" s="1">
        <v>46290</v>
      </c>
      <c r="M93" t="s">
        <v>75</v>
      </c>
      <c r="N93" t="s">
        <v>37</v>
      </c>
      <c r="O93" t="s">
        <v>64</v>
      </c>
      <c r="P93" t="s">
        <v>39</v>
      </c>
      <c r="Q93" t="s">
        <v>40</v>
      </c>
      <c r="R93" t="s">
        <v>40</v>
      </c>
      <c r="S93" t="s">
        <v>657</v>
      </c>
      <c r="T93" t="s">
        <v>67</v>
      </c>
      <c r="U93" t="s">
        <v>43</v>
      </c>
      <c r="V93" t="s">
        <v>80</v>
      </c>
      <c r="W93" t="s">
        <v>233</v>
      </c>
      <c r="X93" t="s">
        <v>35</v>
      </c>
      <c r="Y93" t="s">
        <v>45</v>
      </c>
      <c r="Z93" t="s">
        <v>40</v>
      </c>
      <c r="AA93" t="s">
        <v>35</v>
      </c>
      <c r="AB93" t="s">
        <v>658</v>
      </c>
      <c r="AC93" t="s">
        <v>659</v>
      </c>
      <c r="AD93" t="str">
        <f>HYPERLINK("https://esastar-publication.sso.esa.int/ESATenderActions/details/192612", "https://esastar-publication.sso.esa.int/ESATenderActions/details/192612")</f>
        <v>https://esastar-publication.sso.esa.int/ESATenderActions/details/192612</v>
      </c>
    </row>
    <row r="94" spans="1:30" hidden="1" x14ac:dyDescent="0.35">
      <c r="A94" t="s">
        <v>660</v>
      </c>
      <c r="B94" t="s">
        <v>661</v>
      </c>
      <c r="C94" t="s">
        <v>32</v>
      </c>
      <c r="D94" t="s">
        <v>662</v>
      </c>
      <c r="E94" t="s">
        <v>34</v>
      </c>
      <c r="F94" t="s">
        <v>35</v>
      </c>
      <c r="G94" s="1">
        <v>46232</v>
      </c>
      <c r="H94" s="1">
        <v>46267</v>
      </c>
      <c r="I94" s="1">
        <v>46323</v>
      </c>
      <c r="J94" s="1">
        <v>46309</v>
      </c>
      <c r="K94" s="1">
        <v>46309</v>
      </c>
      <c r="L94" s="1">
        <v>46315</v>
      </c>
      <c r="M94" t="s">
        <v>36</v>
      </c>
      <c r="N94" t="s">
        <v>37</v>
      </c>
      <c r="O94" t="s">
        <v>64</v>
      </c>
      <c r="P94" t="s">
        <v>35</v>
      </c>
      <c r="Q94" t="s">
        <v>40</v>
      </c>
      <c r="R94" t="s">
        <v>40</v>
      </c>
      <c r="S94" t="s">
        <v>663</v>
      </c>
      <c r="T94" t="s">
        <v>67</v>
      </c>
      <c r="U94" t="s">
        <v>175</v>
      </c>
      <c r="V94" t="s">
        <v>35</v>
      </c>
      <c r="W94" t="s">
        <v>35</v>
      </c>
      <c r="X94" t="s">
        <v>664</v>
      </c>
      <c r="Y94" t="s">
        <v>665</v>
      </c>
      <c r="Z94" t="s">
        <v>40</v>
      </c>
      <c r="AA94" t="s">
        <v>35</v>
      </c>
      <c r="AB94" t="s">
        <v>109</v>
      </c>
      <c r="AC94" t="s">
        <v>35</v>
      </c>
      <c r="AD94" t="str">
        <f>HYPERLINK("https://esastar-publication.sso.esa.int/ESATenderActions/details/192610", "https://esastar-publication.sso.esa.int/ESATenderActions/details/192610")</f>
        <v>https://esastar-publication.sso.esa.int/ESATenderActions/details/192610</v>
      </c>
    </row>
    <row r="95" spans="1:30" hidden="1" x14ac:dyDescent="0.35">
      <c r="A95" t="s">
        <v>666</v>
      </c>
      <c r="B95" t="s">
        <v>667</v>
      </c>
      <c r="C95" t="s">
        <v>32</v>
      </c>
      <c r="D95" t="s">
        <v>668</v>
      </c>
      <c r="E95" t="s">
        <v>34</v>
      </c>
      <c r="F95" t="s">
        <v>35</v>
      </c>
      <c r="G95" s="1">
        <v>46232</v>
      </c>
      <c r="H95" s="1">
        <v>46275</v>
      </c>
      <c r="I95" s="1">
        <v>46325</v>
      </c>
      <c r="J95" s="1">
        <v>46318</v>
      </c>
      <c r="K95" s="1">
        <v>46318</v>
      </c>
      <c r="L95" s="1">
        <v>46303</v>
      </c>
      <c r="M95" t="s">
        <v>319</v>
      </c>
      <c r="N95" t="s">
        <v>76</v>
      </c>
      <c r="O95" t="s">
        <v>64</v>
      </c>
      <c r="P95" t="s">
        <v>35</v>
      </c>
      <c r="Q95" t="s">
        <v>65</v>
      </c>
      <c r="R95" t="s">
        <v>40</v>
      </c>
      <c r="S95" t="s">
        <v>669</v>
      </c>
      <c r="T95" t="s">
        <v>67</v>
      </c>
      <c r="U95" t="s">
        <v>201</v>
      </c>
      <c r="V95" t="s">
        <v>35</v>
      </c>
      <c r="W95" t="s">
        <v>35</v>
      </c>
      <c r="X95" t="s">
        <v>433</v>
      </c>
      <c r="Y95" t="s">
        <v>670</v>
      </c>
      <c r="Z95" t="s">
        <v>40</v>
      </c>
      <c r="AA95" t="s">
        <v>35</v>
      </c>
      <c r="AB95" t="s">
        <v>109</v>
      </c>
      <c r="AC95" t="s">
        <v>35</v>
      </c>
      <c r="AD95" t="str">
        <f>HYPERLINK("https://esastar-publication.sso.esa.int/ESATenderActions/details/192547", "https://esastar-publication.sso.esa.int/ESATenderActions/details/192547")</f>
        <v>https://esastar-publication.sso.esa.int/ESATenderActions/details/192547</v>
      </c>
    </row>
    <row r="96" spans="1:30" hidden="1" x14ac:dyDescent="0.35">
      <c r="A96" t="s">
        <v>671</v>
      </c>
      <c r="B96" t="s">
        <v>672</v>
      </c>
      <c r="C96" t="s">
        <v>32</v>
      </c>
      <c r="D96" t="s">
        <v>673</v>
      </c>
      <c r="E96" t="s">
        <v>34</v>
      </c>
      <c r="F96" t="s">
        <v>35</v>
      </c>
      <c r="G96" s="1">
        <v>46232</v>
      </c>
      <c r="H96" s="1">
        <v>46288</v>
      </c>
      <c r="I96" s="1">
        <v>46344</v>
      </c>
      <c r="J96" s="1">
        <v>46330</v>
      </c>
      <c r="K96" s="1">
        <v>46330</v>
      </c>
      <c r="L96" s="1">
        <v>46315</v>
      </c>
      <c r="M96" t="s">
        <v>36</v>
      </c>
      <c r="N96" t="s">
        <v>76</v>
      </c>
      <c r="O96" t="s">
        <v>64</v>
      </c>
      <c r="P96" t="s">
        <v>77</v>
      </c>
      <c r="Q96" t="s">
        <v>65</v>
      </c>
      <c r="R96" t="s">
        <v>40</v>
      </c>
      <c r="S96" t="s">
        <v>674</v>
      </c>
      <c r="T96" t="s">
        <v>67</v>
      </c>
      <c r="U96" t="s">
        <v>675</v>
      </c>
      <c r="V96" t="s">
        <v>35</v>
      </c>
      <c r="W96" t="s">
        <v>35</v>
      </c>
      <c r="X96" t="s">
        <v>676</v>
      </c>
      <c r="Y96" t="s">
        <v>677</v>
      </c>
      <c r="Z96" t="s">
        <v>40</v>
      </c>
      <c r="AA96" t="s">
        <v>35</v>
      </c>
      <c r="AB96" t="s">
        <v>109</v>
      </c>
      <c r="AC96" t="s">
        <v>84</v>
      </c>
      <c r="AD96" t="str">
        <f>HYPERLINK("https://esastar-publication.sso.esa.int/ESATenderActions/details/192546", "https://esastar-publication.sso.esa.int/ESATenderActions/details/192546")</f>
        <v>https://esastar-publication.sso.esa.int/ESATenderActions/details/192546</v>
      </c>
    </row>
    <row r="97" spans="1:30" ht="29" hidden="1" x14ac:dyDescent="0.35">
      <c r="A97" t="s">
        <v>678</v>
      </c>
      <c r="B97" t="s">
        <v>679</v>
      </c>
      <c r="C97" t="s">
        <v>32</v>
      </c>
      <c r="D97" t="s">
        <v>680</v>
      </c>
      <c r="E97" t="s">
        <v>34</v>
      </c>
      <c r="F97" t="s">
        <v>35</v>
      </c>
      <c r="G97" s="1">
        <v>46232</v>
      </c>
      <c r="H97" s="1">
        <v>46267</v>
      </c>
      <c r="I97" s="1">
        <v>46324</v>
      </c>
      <c r="J97" s="1">
        <v>46310</v>
      </c>
      <c r="K97" s="1">
        <v>46310</v>
      </c>
      <c r="L97" s="1">
        <v>46307</v>
      </c>
      <c r="M97" t="s">
        <v>36</v>
      </c>
      <c r="N97" t="s">
        <v>76</v>
      </c>
      <c r="O97" t="s">
        <v>64</v>
      </c>
      <c r="P97" t="s">
        <v>35</v>
      </c>
      <c r="Q97" t="s">
        <v>65</v>
      </c>
      <c r="R97" t="s">
        <v>40</v>
      </c>
      <c r="S97" t="s">
        <v>669</v>
      </c>
      <c r="T97" t="s">
        <v>67</v>
      </c>
      <c r="U97" t="s">
        <v>681</v>
      </c>
      <c r="V97" t="s">
        <v>35</v>
      </c>
      <c r="W97" t="s">
        <v>35</v>
      </c>
      <c r="X97" t="s">
        <v>676</v>
      </c>
      <c r="Y97" t="s">
        <v>682</v>
      </c>
      <c r="Z97" t="s">
        <v>40</v>
      </c>
      <c r="AA97" t="s">
        <v>35</v>
      </c>
      <c r="AB97" t="s">
        <v>109</v>
      </c>
      <c r="AC97" t="s">
        <v>35</v>
      </c>
      <c r="AD97" t="str">
        <f>HYPERLINK("https://esastar-publication.sso.esa.int/ESATenderActions/details/192543", "https://esastar-publication.sso.esa.int/ESATenderActions/details/192543")</f>
        <v>https://esastar-publication.sso.esa.int/ESATenderActions/details/192543</v>
      </c>
    </row>
    <row r="98" spans="1:30" ht="29" hidden="1" x14ac:dyDescent="0.35">
      <c r="A98" t="s">
        <v>683</v>
      </c>
      <c r="B98" t="s">
        <v>684</v>
      </c>
      <c r="C98" t="s">
        <v>32</v>
      </c>
      <c r="D98" t="s">
        <v>685</v>
      </c>
      <c r="E98" t="s">
        <v>34</v>
      </c>
      <c r="F98" t="s">
        <v>35</v>
      </c>
      <c r="G98" s="1">
        <v>46232</v>
      </c>
      <c r="H98" s="1">
        <v>46267</v>
      </c>
      <c r="I98" s="1">
        <v>46338</v>
      </c>
      <c r="J98" s="1">
        <v>46324</v>
      </c>
      <c r="K98" s="1">
        <v>46324</v>
      </c>
      <c r="L98" s="1">
        <v>46307</v>
      </c>
      <c r="M98" t="s">
        <v>36</v>
      </c>
      <c r="N98" t="s">
        <v>76</v>
      </c>
      <c r="O98" t="s">
        <v>64</v>
      </c>
      <c r="P98" t="s">
        <v>35</v>
      </c>
      <c r="Q98" t="s">
        <v>65</v>
      </c>
      <c r="R98" t="s">
        <v>40</v>
      </c>
      <c r="S98" t="s">
        <v>669</v>
      </c>
      <c r="T98" t="s">
        <v>67</v>
      </c>
      <c r="U98" t="s">
        <v>681</v>
      </c>
      <c r="V98" t="s">
        <v>35</v>
      </c>
      <c r="W98" t="s">
        <v>35</v>
      </c>
      <c r="X98" t="s">
        <v>676</v>
      </c>
      <c r="Y98" t="s">
        <v>682</v>
      </c>
      <c r="Z98" t="s">
        <v>40</v>
      </c>
      <c r="AA98" t="s">
        <v>35</v>
      </c>
      <c r="AB98" t="s">
        <v>109</v>
      </c>
      <c r="AC98" t="s">
        <v>35</v>
      </c>
      <c r="AD98" t="str">
        <f>HYPERLINK("https://esastar-publication.sso.esa.int/ESATenderActions/details/192542", "https://esastar-publication.sso.esa.int/ESATenderActions/details/192542")</f>
        <v>https://esastar-publication.sso.esa.int/ESATenderActions/details/192542</v>
      </c>
    </row>
    <row r="99" spans="1:30" hidden="1" x14ac:dyDescent="0.35">
      <c r="A99" t="s">
        <v>686</v>
      </c>
      <c r="B99" t="s">
        <v>687</v>
      </c>
      <c r="C99" t="s">
        <v>32</v>
      </c>
      <c r="D99" t="s">
        <v>688</v>
      </c>
      <c r="E99" t="s">
        <v>34</v>
      </c>
      <c r="F99" t="s">
        <v>35</v>
      </c>
      <c r="G99" s="1">
        <v>46225</v>
      </c>
      <c r="H99" s="1">
        <v>46289</v>
      </c>
      <c r="I99" s="1">
        <v>46339</v>
      </c>
      <c r="J99" s="1">
        <v>46325</v>
      </c>
      <c r="K99" s="1">
        <v>46325</v>
      </c>
      <c r="L99" s="1">
        <v>46289</v>
      </c>
      <c r="M99" t="s">
        <v>122</v>
      </c>
      <c r="N99" t="s">
        <v>37</v>
      </c>
      <c r="O99" t="s">
        <v>64</v>
      </c>
      <c r="P99" t="s">
        <v>180</v>
      </c>
      <c r="Q99" t="s">
        <v>40</v>
      </c>
      <c r="R99" t="s">
        <v>40</v>
      </c>
      <c r="S99" t="s">
        <v>538</v>
      </c>
      <c r="T99" t="s">
        <v>67</v>
      </c>
      <c r="U99" t="s">
        <v>689</v>
      </c>
      <c r="V99" t="s">
        <v>35</v>
      </c>
      <c r="W99" t="s">
        <v>35</v>
      </c>
      <c r="X99" t="s">
        <v>690</v>
      </c>
      <c r="Y99" t="s">
        <v>691</v>
      </c>
      <c r="Z99" t="s">
        <v>40</v>
      </c>
      <c r="AA99" t="s">
        <v>35</v>
      </c>
      <c r="AB99" t="s">
        <v>109</v>
      </c>
      <c r="AC99" t="s">
        <v>35</v>
      </c>
      <c r="AD99" t="str">
        <f>HYPERLINK("https://esastar-publication.sso.esa.int/ESATenderActions/details/192142", "https://esastar-publication.sso.esa.int/ESATenderActions/details/192142")</f>
        <v>https://esastar-publication.sso.esa.int/ESATenderActions/details/192142</v>
      </c>
    </row>
    <row r="100" spans="1:30" x14ac:dyDescent="0.35">
      <c r="A100" t="s">
        <v>692</v>
      </c>
      <c r="B100" t="s">
        <v>693</v>
      </c>
      <c r="C100" t="s">
        <v>50</v>
      </c>
      <c r="D100" t="s">
        <v>694</v>
      </c>
      <c r="E100" t="s">
        <v>34</v>
      </c>
      <c r="F100" t="s">
        <v>35</v>
      </c>
      <c r="G100" s="1">
        <v>46225</v>
      </c>
      <c r="H100" t="s">
        <v>35</v>
      </c>
      <c r="I100" t="s">
        <v>35</v>
      </c>
      <c r="J100" t="s">
        <v>35</v>
      </c>
      <c r="K100" t="s">
        <v>35</v>
      </c>
      <c r="L100" s="1">
        <v>46225</v>
      </c>
      <c r="M100" t="s">
        <v>52</v>
      </c>
      <c r="N100" t="s">
        <v>173</v>
      </c>
      <c r="O100" t="s">
        <v>64</v>
      </c>
      <c r="P100" t="s">
        <v>695</v>
      </c>
      <c r="Q100" t="s">
        <v>40</v>
      </c>
      <c r="R100" t="s">
        <v>40</v>
      </c>
      <c r="S100" t="s">
        <v>696</v>
      </c>
      <c r="T100" t="s">
        <v>67</v>
      </c>
      <c r="U100" t="s">
        <v>697</v>
      </c>
      <c r="V100" t="s">
        <v>80</v>
      </c>
      <c r="W100" t="s">
        <v>698</v>
      </c>
      <c r="X100" t="s">
        <v>35</v>
      </c>
      <c r="Y100" t="s">
        <v>699</v>
      </c>
      <c r="Z100" t="s">
        <v>40</v>
      </c>
      <c r="AA100" t="s">
        <v>35</v>
      </c>
      <c r="AB100" t="s">
        <v>109</v>
      </c>
      <c r="AC100" t="s">
        <v>35</v>
      </c>
      <c r="AD100" t="str">
        <f>HYPERLINK("https://esastar-publication.sso.esa.int/ESATenderActions/details/192140", "https://esastar-publication.sso.esa.int/ESATenderActions/details/192140")</f>
        <v>https://esastar-publication.sso.esa.int/ESATenderActions/details/192140</v>
      </c>
    </row>
    <row r="101" spans="1:30" hidden="1" x14ac:dyDescent="0.35">
      <c r="A101" t="s">
        <v>700</v>
      </c>
      <c r="B101" t="s">
        <v>701</v>
      </c>
      <c r="C101" t="s">
        <v>32</v>
      </c>
      <c r="D101" t="s">
        <v>702</v>
      </c>
      <c r="E101" t="s">
        <v>34</v>
      </c>
      <c r="F101" t="s">
        <v>35</v>
      </c>
      <c r="G101" s="1">
        <v>46225</v>
      </c>
      <c r="H101" s="1">
        <v>46252</v>
      </c>
      <c r="I101" s="1">
        <v>46309</v>
      </c>
      <c r="J101" s="1">
        <v>46302</v>
      </c>
      <c r="K101" s="1">
        <v>46302</v>
      </c>
      <c r="L101" s="1">
        <v>46300</v>
      </c>
      <c r="M101" t="s">
        <v>36</v>
      </c>
      <c r="N101" t="s">
        <v>37</v>
      </c>
      <c r="O101" t="s">
        <v>64</v>
      </c>
      <c r="P101" t="s">
        <v>39</v>
      </c>
      <c r="Q101" t="s">
        <v>65</v>
      </c>
      <c r="R101" t="s">
        <v>40</v>
      </c>
      <c r="S101" t="s">
        <v>703</v>
      </c>
      <c r="T101" t="s">
        <v>141</v>
      </c>
      <c r="U101" t="s">
        <v>43</v>
      </c>
      <c r="V101" t="s">
        <v>35</v>
      </c>
      <c r="W101" t="s">
        <v>35</v>
      </c>
      <c r="X101" t="s">
        <v>704</v>
      </c>
      <c r="Y101" t="s">
        <v>45</v>
      </c>
      <c r="Z101" t="s">
        <v>40</v>
      </c>
      <c r="AA101" t="s">
        <v>35</v>
      </c>
      <c r="AB101" t="s">
        <v>705</v>
      </c>
      <c r="AC101" t="s">
        <v>706</v>
      </c>
      <c r="AD101" t="str">
        <f>HYPERLINK("https://esastar-publication.sso.esa.int/ESATenderActions/details/192139", "https://esastar-publication.sso.esa.int/ESATenderActions/details/192139")</f>
        <v>https://esastar-publication.sso.esa.int/ESATenderActions/details/192139</v>
      </c>
    </row>
    <row r="102" spans="1:30" hidden="1" x14ac:dyDescent="0.35">
      <c r="A102" t="s">
        <v>707</v>
      </c>
      <c r="B102" t="s">
        <v>708</v>
      </c>
      <c r="C102" t="s">
        <v>32</v>
      </c>
      <c r="D102" t="s">
        <v>709</v>
      </c>
      <c r="E102" t="s">
        <v>34</v>
      </c>
      <c r="F102" t="s">
        <v>35</v>
      </c>
      <c r="G102" s="1">
        <v>46225</v>
      </c>
      <c r="H102" s="1">
        <v>46294</v>
      </c>
      <c r="I102" s="1">
        <v>46344</v>
      </c>
      <c r="J102" s="1">
        <v>46330</v>
      </c>
      <c r="K102" s="1">
        <v>46330</v>
      </c>
      <c r="L102" s="1">
        <v>46302</v>
      </c>
      <c r="M102" t="s">
        <v>36</v>
      </c>
      <c r="N102" t="s">
        <v>37</v>
      </c>
      <c r="O102" t="s">
        <v>64</v>
      </c>
      <c r="P102" t="s">
        <v>35</v>
      </c>
      <c r="Q102" t="s">
        <v>65</v>
      </c>
      <c r="R102" t="s">
        <v>40</v>
      </c>
      <c r="S102" t="s">
        <v>710</v>
      </c>
      <c r="T102" t="s">
        <v>67</v>
      </c>
      <c r="U102" t="s">
        <v>711</v>
      </c>
      <c r="V102" t="s">
        <v>35</v>
      </c>
      <c r="W102" t="s">
        <v>35</v>
      </c>
      <c r="X102" t="s">
        <v>712</v>
      </c>
      <c r="Y102" t="s">
        <v>713</v>
      </c>
      <c r="Z102" t="s">
        <v>40</v>
      </c>
      <c r="AA102" t="s">
        <v>35</v>
      </c>
      <c r="AB102" t="s">
        <v>580</v>
      </c>
      <c r="AC102" t="s">
        <v>35</v>
      </c>
      <c r="AD102" t="str">
        <f>HYPERLINK("https://esastar-publication.sso.esa.int/ESATenderActions/details/192137", "https://esastar-publication.sso.esa.int/ESATenderActions/details/192137")</f>
        <v>https://esastar-publication.sso.esa.int/ESATenderActions/details/192137</v>
      </c>
    </row>
    <row r="103" spans="1:30" x14ac:dyDescent="0.35">
      <c r="A103" t="s">
        <v>714</v>
      </c>
      <c r="B103" t="s">
        <v>715</v>
      </c>
      <c r="C103" t="s">
        <v>50</v>
      </c>
      <c r="D103" t="s">
        <v>716</v>
      </c>
      <c r="E103" t="s">
        <v>34</v>
      </c>
      <c r="F103" t="s">
        <v>35</v>
      </c>
      <c r="G103" s="1">
        <v>46225</v>
      </c>
      <c r="H103" t="s">
        <v>35</v>
      </c>
      <c r="I103" t="s">
        <v>35</v>
      </c>
      <c r="J103" t="s">
        <v>35</v>
      </c>
      <c r="K103" t="s">
        <v>35</v>
      </c>
      <c r="L103" s="1">
        <v>46290</v>
      </c>
      <c r="M103" t="s">
        <v>172</v>
      </c>
      <c r="N103" t="s">
        <v>76</v>
      </c>
      <c r="O103" t="s">
        <v>35</v>
      </c>
      <c r="P103" t="s">
        <v>77</v>
      </c>
      <c r="Q103" t="s">
        <v>40</v>
      </c>
      <c r="R103" t="s">
        <v>40</v>
      </c>
      <c r="S103" t="s">
        <v>364</v>
      </c>
      <c r="T103" t="s">
        <v>67</v>
      </c>
      <c r="U103" t="s">
        <v>365</v>
      </c>
      <c r="V103" t="s">
        <v>80</v>
      </c>
      <c r="W103" t="s">
        <v>717</v>
      </c>
      <c r="X103" t="s">
        <v>35</v>
      </c>
      <c r="Y103" t="s">
        <v>718</v>
      </c>
      <c r="Z103" t="s">
        <v>40</v>
      </c>
      <c r="AA103" t="s">
        <v>35</v>
      </c>
      <c r="AB103" t="s">
        <v>35</v>
      </c>
      <c r="AC103" t="s">
        <v>35</v>
      </c>
      <c r="AD103" t="str">
        <f>HYPERLINK("https://esastar-publication.sso.esa.int/ESATenderActions/details/192135", "https://esastar-publication.sso.esa.int/ESATenderActions/details/192135")</f>
        <v>https://esastar-publication.sso.esa.int/ESATenderActions/details/192135</v>
      </c>
    </row>
    <row r="104" spans="1:30" x14ac:dyDescent="0.35">
      <c r="A104" t="s">
        <v>719</v>
      </c>
      <c r="B104" t="s">
        <v>720</v>
      </c>
      <c r="C104" t="s">
        <v>50</v>
      </c>
      <c r="D104" t="s">
        <v>721</v>
      </c>
      <c r="E104" t="s">
        <v>34</v>
      </c>
      <c r="F104" t="s">
        <v>35</v>
      </c>
      <c r="G104" s="1">
        <v>46225</v>
      </c>
      <c r="H104" t="s">
        <v>35</v>
      </c>
      <c r="I104" t="s">
        <v>35</v>
      </c>
      <c r="J104" t="s">
        <v>35</v>
      </c>
      <c r="K104" t="s">
        <v>35</v>
      </c>
      <c r="L104" s="1">
        <v>46297</v>
      </c>
      <c r="M104" t="s">
        <v>172</v>
      </c>
      <c r="N104" t="s">
        <v>53</v>
      </c>
      <c r="O104" t="s">
        <v>64</v>
      </c>
      <c r="P104" t="s">
        <v>54</v>
      </c>
      <c r="Q104" t="s">
        <v>65</v>
      </c>
      <c r="R104" t="s">
        <v>40</v>
      </c>
      <c r="S104" t="s">
        <v>55</v>
      </c>
      <c r="T104" t="s">
        <v>67</v>
      </c>
      <c r="U104" t="s">
        <v>722</v>
      </c>
      <c r="V104" t="s">
        <v>35</v>
      </c>
      <c r="W104" t="s">
        <v>57</v>
      </c>
      <c r="X104" t="s">
        <v>35</v>
      </c>
      <c r="Y104" t="s">
        <v>723</v>
      </c>
      <c r="Z104" t="s">
        <v>40</v>
      </c>
      <c r="AA104" t="s">
        <v>35</v>
      </c>
      <c r="AB104" t="s">
        <v>59</v>
      </c>
      <c r="AC104" t="s">
        <v>35</v>
      </c>
      <c r="AD104" t="str">
        <f>HYPERLINK("https://esastar-publication.sso.esa.int/ESATenderActions/details/192133", "https://esastar-publication.sso.esa.int/ESATenderActions/details/192133")</f>
        <v>https://esastar-publication.sso.esa.int/ESATenderActions/details/192133</v>
      </c>
    </row>
    <row r="105" spans="1:30" ht="29" x14ac:dyDescent="0.35">
      <c r="A105" t="s">
        <v>724</v>
      </c>
      <c r="B105" t="s">
        <v>725</v>
      </c>
      <c r="C105" t="s">
        <v>50</v>
      </c>
      <c r="D105" t="s">
        <v>726</v>
      </c>
      <c r="E105" t="s">
        <v>34</v>
      </c>
      <c r="F105" t="s">
        <v>35</v>
      </c>
      <c r="G105" s="1">
        <v>46225</v>
      </c>
      <c r="H105" t="s">
        <v>35</v>
      </c>
      <c r="I105" t="s">
        <v>35</v>
      </c>
      <c r="J105" t="s">
        <v>35</v>
      </c>
      <c r="K105" t="s">
        <v>35</v>
      </c>
      <c r="L105" s="1">
        <v>46225</v>
      </c>
      <c r="M105" t="s">
        <v>52</v>
      </c>
      <c r="N105" t="s">
        <v>37</v>
      </c>
      <c r="O105" t="s">
        <v>38</v>
      </c>
      <c r="P105" t="s">
        <v>35</v>
      </c>
      <c r="Q105" t="s">
        <v>40</v>
      </c>
      <c r="R105" t="s">
        <v>40</v>
      </c>
      <c r="S105" t="s">
        <v>727</v>
      </c>
      <c r="T105" t="s">
        <v>219</v>
      </c>
      <c r="U105" t="s">
        <v>43</v>
      </c>
      <c r="V105" t="s">
        <v>80</v>
      </c>
      <c r="W105" t="s">
        <v>728</v>
      </c>
      <c r="X105" t="s">
        <v>35</v>
      </c>
      <c r="Y105" t="s">
        <v>397</v>
      </c>
      <c r="Z105" t="s">
        <v>40</v>
      </c>
      <c r="AA105" t="s">
        <v>35</v>
      </c>
      <c r="AB105" t="s">
        <v>729</v>
      </c>
      <c r="AC105" t="s">
        <v>730</v>
      </c>
      <c r="AD105" t="str">
        <f>HYPERLINK("https://esastar-publication.sso.esa.int/ESATenderActions/details/192132", "https://esastar-publication.sso.esa.int/ESATenderActions/details/192132")</f>
        <v>https://esastar-publication.sso.esa.int/ESATenderActions/details/192132</v>
      </c>
    </row>
    <row r="106" spans="1:30" ht="43.5" hidden="1" x14ac:dyDescent="0.35">
      <c r="A106" t="s">
        <v>731</v>
      </c>
      <c r="B106" t="s">
        <v>732</v>
      </c>
      <c r="C106" t="s">
        <v>32</v>
      </c>
      <c r="D106" t="s">
        <v>733</v>
      </c>
      <c r="E106" t="s">
        <v>34</v>
      </c>
      <c r="F106" t="s">
        <v>35</v>
      </c>
      <c r="G106" s="1">
        <v>46224</v>
      </c>
      <c r="H106" s="1">
        <v>46224</v>
      </c>
      <c r="I106" s="1">
        <v>46344</v>
      </c>
      <c r="J106" s="1">
        <v>46330</v>
      </c>
      <c r="K106" s="1">
        <v>46330</v>
      </c>
      <c r="L106" s="1">
        <v>46279</v>
      </c>
      <c r="M106" t="s">
        <v>36</v>
      </c>
      <c r="N106" t="s">
        <v>37</v>
      </c>
      <c r="O106" t="s">
        <v>64</v>
      </c>
      <c r="P106" t="s">
        <v>35</v>
      </c>
      <c r="Q106" t="s">
        <v>40</v>
      </c>
      <c r="R106" t="s">
        <v>40</v>
      </c>
      <c r="S106" t="s">
        <v>734</v>
      </c>
      <c r="T106" t="s">
        <v>67</v>
      </c>
      <c r="U106" t="s">
        <v>735</v>
      </c>
      <c r="V106" t="s">
        <v>35</v>
      </c>
      <c r="W106" t="s">
        <v>35</v>
      </c>
      <c r="X106" t="s">
        <v>134</v>
      </c>
      <c r="Y106" t="s">
        <v>736</v>
      </c>
      <c r="Z106" t="s">
        <v>40</v>
      </c>
      <c r="AA106" t="s">
        <v>35</v>
      </c>
      <c r="AB106" t="s">
        <v>737</v>
      </c>
      <c r="AC106" t="s">
        <v>738</v>
      </c>
      <c r="AD106" t="str">
        <f>HYPERLINK("https://esastar-publication.sso.esa.int/ESATenderActions/details/192073", "https://esastar-publication.sso.esa.int/ESATenderActions/details/192073")</f>
        <v>https://esastar-publication.sso.esa.int/ESATenderActions/details/192073</v>
      </c>
    </row>
    <row r="107" spans="1:30" hidden="1" x14ac:dyDescent="0.35">
      <c r="A107" t="s">
        <v>739</v>
      </c>
      <c r="B107" t="s">
        <v>740</v>
      </c>
      <c r="C107" t="s">
        <v>32</v>
      </c>
      <c r="D107" t="s">
        <v>741</v>
      </c>
      <c r="E107" t="s">
        <v>34</v>
      </c>
      <c r="F107" t="s">
        <v>35</v>
      </c>
      <c r="G107" s="1">
        <v>46213</v>
      </c>
      <c r="H107" s="1">
        <v>46239</v>
      </c>
      <c r="I107" s="1">
        <v>46317</v>
      </c>
      <c r="J107" s="1">
        <v>46303</v>
      </c>
      <c r="K107" s="1">
        <v>46303</v>
      </c>
      <c r="L107" s="1">
        <v>46239</v>
      </c>
      <c r="M107" t="s">
        <v>122</v>
      </c>
      <c r="N107" t="s">
        <v>37</v>
      </c>
      <c r="O107" t="s">
        <v>64</v>
      </c>
      <c r="P107" t="s">
        <v>140</v>
      </c>
      <c r="Q107" t="s">
        <v>40</v>
      </c>
      <c r="R107" t="s">
        <v>40</v>
      </c>
      <c r="S107" t="s">
        <v>123</v>
      </c>
      <c r="T107" t="s">
        <v>67</v>
      </c>
      <c r="U107" t="s">
        <v>293</v>
      </c>
      <c r="V107" t="s">
        <v>35</v>
      </c>
      <c r="W107" t="s">
        <v>35</v>
      </c>
      <c r="X107" t="s">
        <v>125</v>
      </c>
      <c r="Y107" t="s">
        <v>294</v>
      </c>
      <c r="Z107" t="s">
        <v>40</v>
      </c>
      <c r="AA107" t="s">
        <v>35</v>
      </c>
      <c r="AB107" t="s">
        <v>322</v>
      </c>
      <c r="AC107" t="s">
        <v>742</v>
      </c>
      <c r="AD107" t="str">
        <f>HYPERLINK("https://esastar-publication.sso.esa.int/ESATenderActions/details/191340", "https://esastar-publication.sso.esa.int/ESATenderActions/details/191340")</f>
        <v>https://esastar-publication.sso.esa.int/ESATenderActions/details/191340</v>
      </c>
    </row>
    <row r="108" spans="1:30" x14ac:dyDescent="0.35">
      <c r="A108" t="s">
        <v>743</v>
      </c>
      <c r="B108" t="s">
        <v>744</v>
      </c>
      <c r="C108" t="s">
        <v>50</v>
      </c>
      <c r="D108" t="s">
        <v>745</v>
      </c>
      <c r="E108" t="s">
        <v>34</v>
      </c>
      <c r="F108" t="s">
        <v>35</v>
      </c>
      <c r="G108" s="1">
        <v>46213</v>
      </c>
      <c r="H108" t="s">
        <v>35</v>
      </c>
      <c r="I108" t="s">
        <v>35</v>
      </c>
      <c r="J108" t="s">
        <v>35</v>
      </c>
      <c r="K108" t="s">
        <v>35</v>
      </c>
      <c r="L108" s="1">
        <v>46213</v>
      </c>
      <c r="M108" t="s">
        <v>52</v>
      </c>
      <c r="N108" t="s">
        <v>37</v>
      </c>
      <c r="O108" t="s">
        <v>38</v>
      </c>
      <c r="P108" t="s">
        <v>39</v>
      </c>
      <c r="Q108" t="s">
        <v>40</v>
      </c>
      <c r="R108" t="s">
        <v>40</v>
      </c>
      <c r="S108" t="s">
        <v>746</v>
      </c>
      <c r="T108" t="s">
        <v>141</v>
      </c>
      <c r="U108" t="s">
        <v>43</v>
      </c>
      <c r="V108" t="s">
        <v>80</v>
      </c>
      <c r="W108" t="s">
        <v>747</v>
      </c>
      <c r="X108" t="s">
        <v>35</v>
      </c>
      <c r="Y108" t="s">
        <v>748</v>
      </c>
      <c r="Z108" t="s">
        <v>40</v>
      </c>
      <c r="AA108" t="s">
        <v>35</v>
      </c>
      <c r="AB108" t="s">
        <v>35</v>
      </c>
      <c r="AC108" t="s">
        <v>35</v>
      </c>
      <c r="AD108" t="str">
        <f>HYPERLINK("https://esastar-publication.sso.esa.int/ESATenderActions/details/191337", "https://esastar-publication.sso.esa.int/ESATenderActions/details/191337")</f>
        <v>https://esastar-publication.sso.esa.int/ESATenderActions/details/191337</v>
      </c>
    </row>
    <row r="109" spans="1:30" ht="72.5" hidden="1" x14ac:dyDescent="0.35">
      <c r="A109" t="s">
        <v>749</v>
      </c>
      <c r="B109" t="s">
        <v>750</v>
      </c>
      <c r="C109" t="s">
        <v>32</v>
      </c>
      <c r="D109" t="s">
        <v>751</v>
      </c>
      <c r="E109" t="s">
        <v>34</v>
      </c>
      <c r="F109" t="s">
        <v>35</v>
      </c>
      <c r="G109" s="1">
        <v>46213</v>
      </c>
      <c r="H109" s="1">
        <v>46279</v>
      </c>
      <c r="I109" s="1">
        <v>46322</v>
      </c>
      <c r="J109" s="1">
        <v>46315</v>
      </c>
      <c r="K109" s="1">
        <v>46315</v>
      </c>
      <c r="L109" s="1">
        <v>46279</v>
      </c>
      <c r="M109" t="s">
        <v>122</v>
      </c>
      <c r="N109" t="s">
        <v>37</v>
      </c>
      <c r="O109" t="s">
        <v>38</v>
      </c>
      <c r="P109" t="s">
        <v>35</v>
      </c>
      <c r="Q109" t="s">
        <v>65</v>
      </c>
      <c r="R109" t="s">
        <v>40</v>
      </c>
      <c r="S109" t="s">
        <v>727</v>
      </c>
      <c r="T109" t="s">
        <v>219</v>
      </c>
      <c r="U109" t="s">
        <v>43</v>
      </c>
      <c r="V109" t="s">
        <v>35</v>
      </c>
      <c r="W109" t="s">
        <v>35</v>
      </c>
      <c r="X109" t="s">
        <v>752</v>
      </c>
      <c r="Y109" t="s">
        <v>753</v>
      </c>
      <c r="Z109" t="s">
        <v>40</v>
      </c>
      <c r="AA109" t="s">
        <v>35</v>
      </c>
      <c r="AB109" t="s">
        <v>754</v>
      </c>
      <c r="AC109" t="s">
        <v>755</v>
      </c>
      <c r="AD109" t="str">
        <f>HYPERLINK("https://esastar-publication.sso.esa.int/ESATenderActions/details/191335", "https://esastar-publication.sso.esa.int/ESATenderActions/details/191335")</f>
        <v>https://esastar-publication.sso.esa.int/ESATenderActions/details/191335</v>
      </c>
    </row>
    <row r="110" spans="1:30" hidden="1" x14ac:dyDescent="0.35">
      <c r="A110" t="s">
        <v>756</v>
      </c>
      <c r="B110" t="s">
        <v>757</v>
      </c>
      <c r="C110" t="s">
        <v>32</v>
      </c>
      <c r="D110" t="s">
        <v>758</v>
      </c>
      <c r="E110" t="s">
        <v>34</v>
      </c>
      <c r="F110" t="s">
        <v>35</v>
      </c>
      <c r="G110" s="1">
        <v>46213</v>
      </c>
      <c r="H110" s="1">
        <v>46287</v>
      </c>
      <c r="I110" s="1">
        <v>46344</v>
      </c>
      <c r="J110" s="1">
        <v>46330</v>
      </c>
      <c r="K110" s="1">
        <v>46330</v>
      </c>
      <c r="L110" s="1">
        <v>46311</v>
      </c>
      <c r="M110" t="s">
        <v>36</v>
      </c>
      <c r="N110" t="s">
        <v>37</v>
      </c>
      <c r="O110" t="s">
        <v>38</v>
      </c>
      <c r="P110" t="s">
        <v>39</v>
      </c>
      <c r="Q110" t="s">
        <v>65</v>
      </c>
      <c r="R110" t="s">
        <v>40</v>
      </c>
      <c r="S110" t="s">
        <v>657</v>
      </c>
      <c r="T110" t="s">
        <v>219</v>
      </c>
      <c r="U110" t="s">
        <v>43</v>
      </c>
      <c r="V110" t="s">
        <v>35</v>
      </c>
      <c r="W110" t="s">
        <v>35</v>
      </c>
      <c r="X110" t="s">
        <v>759</v>
      </c>
      <c r="Y110" t="s">
        <v>45</v>
      </c>
      <c r="Z110" t="s">
        <v>40</v>
      </c>
      <c r="AA110" t="s">
        <v>35</v>
      </c>
      <c r="AB110" t="s">
        <v>658</v>
      </c>
      <c r="AC110" t="s">
        <v>760</v>
      </c>
      <c r="AD110" t="str">
        <f>HYPERLINK("https://esastar-publication.sso.esa.int/ESATenderActions/details/191334", "https://esastar-publication.sso.esa.int/ESATenderActions/details/191334")</f>
        <v>https://esastar-publication.sso.esa.int/ESATenderActions/details/191334</v>
      </c>
    </row>
    <row r="111" spans="1:30" x14ac:dyDescent="0.35">
      <c r="A111" t="s">
        <v>761</v>
      </c>
      <c r="B111" t="s">
        <v>762</v>
      </c>
      <c r="C111" t="s">
        <v>50</v>
      </c>
      <c r="D111" t="s">
        <v>763</v>
      </c>
      <c r="E111" t="s">
        <v>34</v>
      </c>
      <c r="F111" t="s">
        <v>35</v>
      </c>
      <c r="G111" s="1">
        <v>46213</v>
      </c>
      <c r="H111" t="s">
        <v>35</v>
      </c>
      <c r="I111" t="s">
        <v>35</v>
      </c>
      <c r="J111" t="s">
        <v>35</v>
      </c>
      <c r="K111" t="s">
        <v>35</v>
      </c>
      <c r="L111" s="1">
        <v>46274</v>
      </c>
      <c r="M111" t="s">
        <v>75</v>
      </c>
      <c r="N111" t="s">
        <v>37</v>
      </c>
      <c r="O111" t="s">
        <v>38</v>
      </c>
      <c r="P111" t="s">
        <v>39</v>
      </c>
      <c r="Q111" t="s">
        <v>40</v>
      </c>
      <c r="R111" t="s">
        <v>40</v>
      </c>
      <c r="S111" t="s">
        <v>207</v>
      </c>
      <c r="T111" t="s">
        <v>67</v>
      </c>
      <c r="U111" t="s">
        <v>43</v>
      </c>
      <c r="V111" t="s">
        <v>80</v>
      </c>
      <c r="W111" t="s">
        <v>764</v>
      </c>
      <c r="X111" t="s">
        <v>35</v>
      </c>
      <c r="Y111" t="s">
        <v>45</v>
      </c>
      <c r="Z111" t="s">
        <v>40</v>
      </c>
      <c r="AA111" t="s">
        <v>35</v>
      </c>
      <c r="AB111" t="s">
        <v>765</v>
      </c>
      <c r="AC111" t="s">
        <v>766</v>
      </c>
      <c r="AD111" t="str">
        <f>HYPERLINK("https://esastar-publication.sso.esa.int/ESATenderActions/details/191332", "https://esastar-publication.sso.esa.int/ESATenderActions/details/191332")</f>
        <v>https://esastar-publication.sso.esa.int/ESATenderActions/details/191332</v>
      </c>
    </row>
    <row r="112" spans="1:30" hidden="1" x14ac:dyDescent="0.35">
      <c r="A112" t="s">
        <v>767</v>
      </c>
      <c r="B112" t="s">
        <v>768</v>
      </c>
      <c r="C112" t="s">
        <v>32</v>
      </c>
      <c r="D112" t="s">
        <v>769</v>
      </c>
      <c r="E112" t="s">
        <v>34</v>
      </c>
      <c r="F112" t="s">
        <v>35</v>
      </c>
      <c r="G112" s="1">
        <v>46213</v>
      </c>
      <c r="H112" s="1">
        <v>46314</v>
      </c>
      <c r="I112" s="1">
        <v>46356</v>
      </c>
      <c r="J112" s="1">
        <v>46342</v>
      </c>
      <c r="K112" s="1">
        <v>46342</v>
      </c>
      <c r="L112" s="1">
        <v>46314</v>
      </c>
      <c r="M112" t="s">
        <v>122</v>
      </c>
      <c r="N112" t="s">
        <v>76</v>
      </c>
      <c r="O112" t="s">
        <v>64</v>
      </c>
      <c r="P112" t="s">
        <v>77</v>
      </c>
      <c r="Q112" t="s">
        <v>65</v>
      </c>
      <c r="R112" t="s">
        <v>40</v>
      </c>
      <c r="S112" t="s">
        <v>770</v>
      </c>
      <c r="T112" t="s">
        <v>67</v>
      </c>
      <c r="U112" t="s">
        <v>771</v>
      </c>
      <c r="V112" t="s">
        <v>35</v>
      </c>
      <c r="W112" t="s">
        <v>35</v>
      </c>
      <c r="X112" t="s">
        <v>533</v>
      </c>
      <c r="Y112" t="s">
        <v>594</v>
      </c>
      <c r="Z112" t="s">
        <v>40</v>
      </c>
      <c r="AA112" t="s">
        <v>35</v>
      </c>
      <c r="AB112" t="s">
        <v>534</v>
      </c>
      <c r="AC112" t="s">
        <v>35</v>
      </c>
      <c r="AD112" t="str">
        <f>HYPERLINK("https://esastar-publication.sso.esa.int/ESATenderActions/details/191331", "https://esastar-publication.sso.esa.int/ESATenderActions/details/191331")</f>
        <v>https://esastar-publication.sso.esa.int/ESATenderActions/details/191331</v>
      </c>
    </row>
    <row r="113" spans="1:30" hidden="1" x14ac:dyDescent="0.35">
      <c r="A113" t="s">
        <v>772</v>
      </c>
      <c r="B113" t="s">
        <v>773</v>
      </c>
      <c r="C113" t="s">
        <v>32</v>
      </c>
      <c r="D113" t="s">
        <v>774</v>
      </c>
      <c r="E113" t="s">
        <v>34</v>
      </c>
      <c r="F113" t="s">
        <v>35</v>
      </c>
      <c r="G113" s="1">
        <v>46213</v>
      </c>
      <c r="H113" s="1">
        <v>46233</v>
      </c>
      <c r="I113" s="1">
        <v>46321</v>
      </c>
      <c r="J113" s="1">
        <v>46307</v>
      </c>
      <c r="K113" s="1">
        <v>46307</v>
      </c>
      <c r="L113" s="1">
        <v>46301</v>
      </c>
      <c r="M113" t="s">
        <v>319</v>
      </c>
      <c r="N113" t="s">
        <v>53</v>
      </c>
      <c r="O113" t="s">
        <v>64</v>
      </c>
      <c r="P113" t="s">
        <v>54</v>
      </c>
      <c r="Q113" t="s">
        <v>40</v>
      </c>
      <c r="R113" t="s">
        <v>40</v>
      </c>
      <c r="S113" t="s">
        <v>775</v>
      </c>
      <c r="T113" t="s">
        <v>141</v>
      </c>
      <c r="U113" t="s">
        <v>43</v>
      </c>
      <c r="V113" t="s">
        <v>35</v>
      </c>
      <c r="W113" t="s">
        <v>35</v>
      </c>
      <c r="X113" t="s">
        <v>776</v>
      </c>
      <c r="Y113" t="s">
        <v>45</v>
      </c>
      <c r="Z113" t="s">
        <v>40</v>
      </c>
      <c r="AA113" t="s">
        <v>35</v>
      </c>
      <c r="AB113" t="s">
        <v>777</v>
      </c>
      <c r="AC113" t="s">
        <v>778</v>
      </c>
      <c r="AD113" t="str">
        <f>HYPERLINK("https://esastar-publication.sso.esa.int/ESATenderActions/details/191330", "https://esastar-publication.sso.esa.int/ESATenderActions/details/191330")</f>
        <v>https://esastar-publication.sso.esa.int/ESATenderActions/details/191330</v>
      </c>
    </row>
    <row r="114" spans="1:30" hidden="1" x14ac:dyDescent="0.35">
      <c r="A114" t="s">
        <v>779</v>
      </c>
      <c r="B114" t="s">
        <v>780</v>
      </c>
      <c r="C114" t="s">
        <v>32</v>
      </c>
      <c r="D114" t="s">
        <v>781</v>
      </c>
      <c r="E114" t="s">
        <v>34</v>
      </c>
      <c r="F114" t="s">
        <v>35</v>
      </c>
      <c r="G114" s="1">
        <v>46213</v>
      </c>
      <c r="H114" s="1">
        <v>46311</v>
      </c>
      <c r="I114" s="1">
        <v>46356</v>
      </c>
      <c r="J114" s="1">
        <v>46349</v>
      </c>
      <c r="K114" s="1">
        <v>46349</v>
      </c>
      <c r="L114" s="1">
        <v>46311</v>
      </c>
      <c r="M114" t="s">
        <v>122</v>
      </c>
      <c r="N114" t="s">
        <v>37</v>
      </c>
      <c r="O114" t="s">
        <v>64</v>
      </c>
      <c r="P114" t="s">
        <v>35</v>
      </c>
      <c r="Q114" t="s">
        <v>65</v>
      </c>
      <c r="R114" t="s">
        <v>40</v>
      </c>
      <c r="S114" t="s">
        <v>395</v>
      </c>
      <c r="T114" t="s">
        <v>67</v>
      </c>
      <c r="U114" t="s">
        <v>43</v>
      </c>
      <c r="V114" t="s">
        <v>35</v>
      </c>
      <c r="W114" t="s">
        <v>35</v>
      </c>
      <c r="X114" t="s">
        <v>459</v>
      </c>
      <c r="Y114" t="s">
        <v>45</v>
      </c>
      <c r="Z114" t="s">
        <v>40</v>
      </c>
      <c r="AA114" t="s">
        <v>35</v>
      </c>
      <c r="AB114" t="s">
        <v>782</v>
      </c>
      <c r="AC114" t="s">
        <v>783</v>
      </c>
      <c r="AD114" t="str">
        <f>HYPERLINK("https://esastar-publication.sso.esa.int/ESATenderActions/details/191329", "https://esastar-publication.sso.esa.int/ESATenderActions/details/191329")</f>
        <v>https://esastar-publication.sso.esa.int/ESATenderActions/details/191329</v>
      </c>
    </row>
    <row r="115" spans="1:30" hidden="1" x14ac:dyDescent="0.35">
      <c r="A115" t="s">
        <v>784</v>
      </c>
      <c r="B115" t="s">
        <v>785</v>
      </c>
      <c r="C115" t="s">
        <v>32</v>
      </c>
      <c r="D115" t="s">
        <v>786</v>
      </c>
      <c r="E115" t="s">
        <v>34</v>
      </c>
      <c r="F115" t="s">
        <v>35</v>
      </c>
      <c r="G115" s="1">
        <v>46213</v>
      </c>
      <c r="H115" s="1">
        <v>46295</v>
      </c>
      <c r="I115" s="1">
        <v>46338</v>
      </c>
      <c r="J115" s="1">
        <v>46331</v>
      </c>
      <c r="K115" s="1">
        <v>46331</v>
      </c>
      <c r="L115" s="1">
        <v>46304</v>
      </c>
      <c r="M115" t="s">
        <v>319</v>
      </c>
      <c r="N115" t="s">
        <v>76</v>
      </c>
      <c r="O115" t="s">
        <v>64</v>
      </c>
      <c r="P115" t="s">
        <v>77</v>
      </c>
      <c r="Q115" t="s">
        <v>65</v>
      </c>
      <c r="R115" t="s">
        <v>40</v>
      </c>
      <c r="S115" t="s">
        <v>214</v>
      </c>
      <c r="T115" t="s">
        <v>67</v>
      </c>
      <c r="U115" t="s">
        <v>201</v>
      </c>
      <c r="V115" t="s">
        <v>35</v>
      </c>
      <c r="W115" t="s">
        <v>35</v>
      </c>
      <c r="X115" t="s">
        <v>433</v>
      </c>
      <c r="Y115" t="s">
        <v>70</v>
      </c>
      <c r="Z115" t="s">
        <v>40</v>
      </c>
      <c r="AA115" t="s">
        <v>35</v>
      </c>
      <c r="AB115" t="s">
        <v>109</v>
      </c>
      <c r="AC115" t="s">
        <v>35</v>
      </c>
      <c r="AD115" t="str">
        <f>HYPERLINK("https://esastar-publication.sso.esa.int/ESATenderActions/details/191328", "https://esastar-publication.sso.esa.int/ESATenderActions/details/191328")</f>
        <v>https://esastar-publication.sso.esa.int/ESATenderActions/details/191328</v>
      </c>
    </row>
    <row r="116" spans="1:30" hidden="1" x14ac:dyDescent="0.35">
      <c r="A116" t="s">
        <v>787</v>
      </c>
      <c r="B116" t="s">
        <v>788</v>
      </c>
      <c r="C116" t="s">
        <v>32</v>
      </c>
      <c r="D116" t="s">
        <v>789</v>
      </c>
      <c r="E116" t="s">
        <v>34</v>
      </c>
      <c r="F116" t="s">
        <v>35</v>
      </c>
      <c r="G116" s="1">
        <v>46213</v>
      </c>
      <c r="H116" s="1">
        <v>46282</v>
      </c>
      <c r="I116" s="1">
        <v>46352</v>
      </c>
      <c r="J116" s="1">
        <v>46338</v>
      </c>
      <c r="K116" s="1">
        <v>46338</v>
      </c>
      <c r="L116" s="1">
        <v>46308</v>
      </c>
      <c r="M116" t="s">
        <v>36</v>
      </c>
      <c r="N116" t="s">
        <v>37</v>
      </c>
      <c r="O116" t="s">
        <v>64</v>
      </c>
      <c r="P116" t="s">
        <v>154</v>
      </c>
      <c r="Q116" t="s">
        <v>65</v>
      </c>
      <c r="R116" t="s">
        <v>40</v>
      </c>
      <c r="S116" t="s">
        <v>790</v>
      </c>
      <c r="T116" t="s">
        <v>67</v>
      </c>
      <c r="U116" t="s">
        <v>791</v>
      </c>
      <c r="V116" t="s">
        <v>35</v>
      </c>
      <c r="W116" t="s">
        <v>35</v>
      </c>
      <c r="X116" t="s">
        <v>157</v>
      </c>
      <c r="Y116" t="s">
        <v>58</v>
      </c>
      <c r="Z116" t="s">
        <v>40</v>
      </c>
      <c r="AA116" t="s">
        <v>35</v>
      </c>
      <c r="AB116" t="s">
        <v>109</v>
      </c>
      <c r="AC116" t="s">
        <v>35</v>
      </c>
      <c r="AD116" t="str">
        <f>HYPERLINK("https://esastar-publication.sso.esa.int/ESATenderActions/details/191327", "https://esastar-publication.sso.esa.int/ESATenderActions/details/191327")</f>
        <v>https://esastar-publication.sso.esa.int/ESATenderActions/details/191327</v>
      </c>
    </row>
    <row r="117" spans="1:30" hidden="1" x14ac:dyDescent="0.35">
      <c r="A117" t="s">
        <v>792</v>
      </c>
      <c r="B117" t="s">
        <v>793</v>
      </c>
      <c r="C117" t="s">
        <v>32</v>
      </c>
      <c r="D117" t="s">
        <v>794</v>
      </c>
      <c r="E117" t="s">
        <v>102</v>
      </c>
      <c r="F117" t="s">
        <v>103</v>
      </c>
      <c r="G117" s="1">
        <v>46213</v>
      </c>
      <c r="H117" s="1">
        <v>46293</v>
      </c>
      <c r="I117" s="1">
        <v>46335</v>
      </c>
      <c r="J117" s="1">
        <v>46321</v>
      </c>
      <c r="K117" s="1">
        <v>46321</v>
      </c>
      <c r="L117" s="1">
        <v>46309</v>
      </c>
      <c r="M117" t="s">
        <v>36</v>
      </c>
      <c r="N117" t="s">
        <v>37</v>
      </c>
      <c r="O117" t="s">
        <v>199</v>
      </c>
      <c r="P117" t="s">
        <v>104</v>
      </c>
      <c r="Q117" t="s">
        <v>40</v>
      </c>
      <c r="R117" t="s">
        <v>40</v>
      </c>
      <c r="S117" t="s">
        <v>105</v>
      </c>
      <c r="T117" t="s">
        <v>67</v>
      </c>
      <c r="U117" t="s">
        <v>795</v>
      </c>
      <c r="V117" t="s">
        <v>35</v>
      </c>
      <c r="W117" t="s">
        <v>35</v>
      </c>
      <c r="X117" t="s">
        <v>467</v>
      </c>
      <c r="Y117" t="s">
        <v>108</v>
      </c>
      <c r="Z117" t="s">
        <v>40</v>
      </c>
      <c r="AA117" t="s">
        <v>35</v>
      </c>
      <c r="AB117" t="s">
        <v>109</v>
      </c>
      <c r="AC117" t="s">
        <v>35</v>
      </c>
      <c r="AD117" t="str">
        <f>HYPERLINK("https://esastar-publication.sso.esa.int/ESATenderActions/details/191325", "https://esastar-publication.sso.esa.int/ESATenderActions/details/191325")</f>
        <v>https://esastar-publication.sso.esa.int/ESATenderActions/details/191325</v>
      </c>
    </row>
    <row r="118" spans="1:30" x14ac:dyDescent="0.35">
      <c r="A118" t="s">
        <v>796</v>
      </c>
      <c r="B118" t="s">
        <v>797</v>
      </c>
      <c r="C118" t="s">
        <v>50</v>
      </c>
      <c r="D118" t="s">
        <v>798</v>
      </c>
      <c r="E118" t="s">
        <v>34</v>
      </c>
      <c r="F118" t="s">
        <v>35</v>
      </c>
      <c r="G118" s="1">
        <v>46205</v>
      </c>
      <c r="H118" t="s">
        <v>35</v>
      </c>
      <c r="I118" t="s">
        <v>35</v>
      </c>
      <c r="J118" t="s">
        <v>35</v>
      </c>
      <c r="K118" t="s">
        <v>35</v>
      </c>
      <c r="L118" s="1">
        <v>46205</v>
      </c>
      <c r="M118" t="s">
        <v>52</v>
      </c>
      <c r="N118" t="s">
        <v>37</v>
      </c>
      <c r="O118" t="s">
        <v>64</v>
      </c>
      <c r="P118" t="s">
        <v>140</v>
      </c>
      <c r="Q118" t="s">
        <v>40</v>
      </c>
      <c r="R118" t="s">
        <v>40</v>
      </c>
      <c r="S118" t="s">
        <v>123</v>
      </c>
      <c r="T118" t="s">
        <v>67</v>
      </c>
      <c r="U118" t="s">
        <v>124</v>
      </c>
      <c r="V118" t="s">
        <v>56</v>
      </c>
      <c r="W118" t="s">
        <v>799</v>
      </c>
      <c r="X118" t="s">
        <v>35</v>
      </c>
      <c r="Y118" t="s">
        <v>800</v>
      </c>
      <c r="Z118" t="s">
        <v>40</v>
      </c>
      <c r="AA118" t="s">
        <v>35</v>
      </c>
      <c r="AB118" t="s">
        <v>801</v>
      </c>
      <c r="AC118" t="s">
        <v>35</v>
      </c>
      <c r="AD118" t="str">
        <f>HYPERLINK("https://esastar-publication.sso.esa.int/ESATenderActions/details/190774", "https://esastar-publication.sso.esa.int/ESATenderActions/details/190774")</f>
        <v>https://esastar-publication.sso.esa.int/ESATenderActions/details/190774</v>
      </c>
    </row>
    <row r="119" spans="1:30" x14ac:dyDescent="0.35">
      <c r="A119" t="s">
        <v>802</v>
      </c>
      <c r="B119" t="s">
        <v>803</v>
      </c>
      <c r="C119" t="s">
        <v>50</v>
      </c>
      <c r="D119" t="s">
        <v>804</v>
      </c>
      <c r="E119" t="s">
        <v>34</v>
      </c>
      <c r="F119" t="s">
        <v>35</v>
      </c>
      <c r="G119" s="1">
        <v>46205</v>
      </c>
      <c r="H119" t="s">
        <v>35</v>
      </c>
      <c r="I119" t="s">
        <v>35</v>
      </c>
      <c r="J119" t="s">
        <v>35</v>
      </c>
      <c r="K119" t="s">
        <v>35</v>
      </c>
      <c r="L119" s="1">
        <v>46205</v>
      </c>
      <c r="M119" t="s">
        <v>52</v>
      </c>
      <c r="N119" t="s">
        <v>37</v>
      </c>
      <c r="O119" t="s">
        <v>64</v>
      </c>
      <c r="P119" t="s">
        <v>140</v>
      </c>
      <c r="Q119" t="s">
        <v>40</v>
      </c>
      <c r="R119" t="s">
        <v>40</v>
      </c>
      <c r="S119" t="s">
        <v>123</v>
      </c>
      <c r="T119" t="s">
        <v>67</v>
      </c>
      <c r="U119" t="s">
        <v>124</v>
      </c>
      <c r="V119" t="s">
        <v>56</v>
      </c>
      <c r="W119" t="s">
        <v>799</v>
      </c>
      <c r="X119" t="s">
        <v>35</v>
      </c>
      <c r="Y119" t="s">
        <v>126</v>
      </c>
      <c r="Z119" t="s">
        <v>40</v>
      </c>
      <c r="AA119" t="s">
        <v>35</v>
      </c>
      <c r="AB119" t="s">
        <v>805</v>
      </c>
      <c r="AC119" t="s">
        <v>806</v>
      </c>
      <c r="AD119" t="str">
        <f>HYPERLINK("https://esastar-publication.sso.esa.int/ESATenderActions/details/190773", "https://esastar-publication.sso.esa.int/ESATenderActions/details/190773")</f>
        <v>https://esastar-publication.sso.esa.int/ESATenderActions/details/190773</v>
      </c>
    </row>
    <row r="120" spans="1:30" x14ac:dyDescent="0.35">
      <c r="A120" t="s">
        <v>807</v>
      </c>
      <c r="B120" t="s">
        <v>808</v>
      </c>
      <c r="C120" t="s">
        <v>50</v>
      </c>
      <c r="D120" t="s">
        <v>809</v>
      </c>
      <c r="E120" t="s">
        <v>34</v>
      </c>
      <c r="F120" t="s">
        <v>35</v>
      </c>
      <c r="G120" s="1">
        <v>46205</v>
      </c>
      <c r="H120" t="s">
        <v>35</v>
      </c>
      <c r="I120" t="s">
        <v>35</v>
      </c>
      <c r="J120" t="s">
        <v>35</v>
      </c>
      <c r="K120" t="s">
        <v>35</v>
      </c>
      <c r="L120" s="1">
        <v>46314</v>
      </c>
      <c r="M120" t="s">
        <v>75</v>
      </c>
      <c r="N120" t="s">
        <v>501</v>
      </c>
      <c r="O120" t="s">
        <v>64</v>
      </c>
      <c r="P120" t="s">
        <v>140</v>
      </c>
      <c r="Q120" t="s">
        <v>40</v>
      </c>
      <c r="R120" t="s">
        <v>40</v>
      </c>
      <c r="S120" t="s">
        <v>123</v>
      </c>
      <c r="T120" t="s">
        <v>219</v>
      </c>
      <c r="U120" t="s">
        <v>124</v>
      </c>
      <c r="V120" t="s">
        <v>56</v>
      </c>
      <c r="W120" t="s">
        <v>810</v>
      </c>
      <c r="X120" t="s">
        <v>35</v>
      </c>
      <c r="Y120" t="s">
        <v>126</v>
      </c>
      <c r="Z120" t="s">
        <v>40</v>
      </c>
      <c r="AA120" t="s">
        <v>35</v>
      </c>
      <c r="AB120" t="s">
        <v>811</v>
      </c>
      <c r="AC120" t="s">
        <v>235</v>
      </c>
      <c r="AD120" t="str">
        <f>HYPERLINK("https://esastar-publication.sso.esa.int/ESATenderActions/details/190772", "https://esastar-publication.sso.esa.int/ESATenderActions/details/190772")</f>
        <v>https://esastar-publication.sso.esa.int/ESATenderActions/details/190772</v>
      </c>
    </row>
    <row r="121" spans="1:30" x14ac:dyDescent="0.35">
      <c r="A121" t="s">
        <v>812</v>
      </c>
      <c r="B121" t="s">
        <v>813</v>
      </c>
      <c r="C121" t="s">
        <v>50</v>
      </c>
      <c r="D121" t="s">
        <v>814</v>
      </c>
      <c r="E121" t="s">
        <v>34</v>
      </c>
      <c r="F121" t="s">
        <v>35</v>
      </c>
      <c r="G121" s="1">
        <v>46205</v>
      </c>
      <c r="H121" t="s">
        <v>35</v>
      </c>
      <c r="I121" t="s">
        <v>35</v>
      </c>
      <c r="J121" t="s">
        <v>35</v>
      </c>
      <c r="K121" t="s">
        <v>35</v>
      </c>
      <c r="L121" s="1">
        <v>46205</v>
      </c>
      <c r="M121" t="s">
        <v>52</v>
      </c>
      <c r="N121" t="s">
        <v>501</v>
      </c>
      <c r="O121" t="s">
        <v>64</v>
      </c>
      <c r="P121" t="s">
        <v>140</v>
      </c>
      <c r="Q121" t="s">
        <v>40</v>
      </c>
      <c r="R121" t="s">
        <v>40</v>
      </c>
      <c r="S121" t="s">
        <v>123</v>
      </c>
      <c r="T121" t="s">
        <v>67</v>
      </c>
      <c r="U121" t="s">
        <v>124</v>
      </c>
      <c r="V121" t="s">
        <v>56</v>
      </c>
      <c r="W121" t="s">
        <v>799</v>
      </c>
      <c r="X121" t="s">
        <v>35</v>
      </c>
      <c r="Y121" t="s">
        <v>126</v>
      </c>
      <c r="Z121" t="s">
        <v>40</v>
      </c>
      <c r="AA121" t="s">
        <v>35</v>
      </c>
      <c r="AB121" t="s">
        <v>815</v>
      </c>
      <c r="AC121" t="s">
        <v>816</v>
      </c>
      <c r="AD121" t="str">
        <f>HYPERLINK("https://esastar-publication.sso.esa.int/ESATenderActions/details/190771", "https://esastar-publication.sso.esa.int/ESATenderActions/details/190771")</f>
        <v>https://esastar-publication.sso.esa.int/ESATenderActions/details/190771</v>
      </c>
    </row>
    <row r="122" spans="1:30" ht="29" x14ac:dyDescent="0.35">
      <c r="A122" t="s">
        <v>817</v>
      </c>
      <c r="B122" t="s">
        <v>818</v>
      </c>
      <c r="C122" t="s">
        <v>50</v>
      </c>
      <c r="D122" t="s">
        <v>819</v>
      </c>
      <c r="E122" t="s">
        <v>34</v>
      </c>
      <c r="F122" t="s">
        <v>35</v>
      </c>
      <c r="G122" s="1">
        <v>46205</v>
      </c>
      <c r="H122" t="s">
        <v>35</v>
      </c>
      <c r="I122" t="s">
        <v>35</v>
      </c>
      <c r="J122" t="s">
        <v>35</v>
      </c>
      <c r="K122" t="s">
        <v>35</v>
      </c>
      <c r="L122" s="1">
        <v>46205</v>
      </c>
      <c r="M122" t="s">
        <v>52</v>
      </c>
      <c r="N122" t="s">
        <v>501</v>
      </c>
      <c r="O122" t="s">
        <v>64</v>
      </c>
      <c r="P122" t="s">
        <v>140</v>
      </c>
      <c r="Q122" t="s">
        <v>40</v>
      </c>
      <c r="R122" t="s">
        <v>40</v>
      </c>
      <c r="S122" t="s">
        <v>123</v>
      </c>
      <c r="T122" t="s">
        <v>67</v>
      </c>
      <c r="U122" t="s">
        <v>124</v>
      </c>
      <c r="V122" t="s">
        <v>56</v>
      </c>
      <c r="W122" t="s">
        <v>799</v>
      </c>
      <c r="X122" t="s">
        <v>35</v>
      </c>
      <c r="Y122" t="s">
        <v>820</v>
      </c>
      <c r="Z122" t="s">
        <v>40</v>
      </c>
      <c r="AA122" t="s">
        <v>35</v>
      </c>
      <c r="AB122" t="s">
        <v>821</v>
      </c>
      <c r="AC122" t="s">
        <v>822</v>
      </c>
      <c r="AD122" t="str">
        <f>HYPERLINK("https://esastar-publication.sso.esa.int/ESATenderActions/details/190770", "https://esastar-publication.sso.esa.int/ESATenderActions/details/190770")</f>
        <v>https://esastar-publication.sso.esa.int/ESATenderActions/details/190770</v>
      </c>
    </row>
    <row r="123" spans="1:30" x14ac:dyDescent="0.35">
      <c r="A123" t="s">
        <v>823</v>
      </c>
      <c r="B123" t="s">
        <v>824</v>
      </c>
      <c r="C123" t="s">
        <v>50</v>
      </c>
      <c r="D123" t="s">
        <v>825</v>
      </c>
      <c r="E123" t="s">
        <v>34</v>
      </c>
      <c r="F123" t="s">
        <v>35</v>
      </c>
      <c r="G123" s="1">
        <v>46205</v>
      </c>
      <c r="H123" t="s">
        <v>35</v>
      </c>
      <c r="I123" t="s">
        <v>35</v>
      </c>
      <c r="J123" t="s">
        <v>35</v>
      </c>
      <c r="K123" t="s">
        <v>35</v>
      </c>
      <c r="L123" s="1">
        <v>46205</v>
      </c>
      <c r="M123" t="s">
        <v>52</v>
      </c>
      <c r="N123" t="s">
        <v>37</v>
      </c>
      <c r="O123" t="s">
        <v>64</v>
      </c>
      <c r="P123" t="s">
        <v>140</v>
      </c>
      <c r="Q123" t="s">
        <v>40</v>
      </c>
      <c r="R123" t="s">
        <v>40</v>
      </c>
      <c r="S123" t="s">
        <v>123</v>
      </c>
      <c r="T123" t="s">
        <v>67</v>
      </c>
      <c r="U123" t="s">
        <v>124</v>
      </c>
      <c r="V123" t="s">
        <v>56</v>
      </c>
      <c r="W123" t="s">
        <v>799</v>
      </c>
      <c r="X123" t="s">
        <v>35</v>
      </c>
      <c r="Y123" t="s">
        <v>800</v>
      </c>
      <c r="Z123" t="s">
        <v>40</v>
      </c>
      <c r="AA123" t="s">
        <v>35</v>
      </c>
      <c r="AB123" t="s">
        <v>826</v>
      </c>
      <c r="AC123" t="s">
        <v>35</v>
      </c>
      <c r="AD123" t="str">
        <f>HYPERLINK("https://esastar-publication.sso.esa.int/ESATenderActions/details/190768", "https://esastar-publication.sso.esa.int/ESATenderActions/details/190768")</f>
        <v>https://esastar-publication.sso.esa.int/ESATenderActions/details/190768</v>
      </c>
    </row>
    <row r="124" spans="1:30" ht="29" x14ac:dyDescent="0.35">
      <c r="A124" t="s">
        <v>827</v>
      </c>
      <c r="B124" t="s">
        <v>828</v>
      </c>
      <c r="C124" t="s">
        <v>50</v>
      </c>
      <c r="D124" t="s">
        <v>829</v>
      </c>
      <c r="E124" t="s">
        <v>34</v>
      </c>
      <c r="F124" t="s">
        <v>35</v>
      </c>
      <c r="G124" s="1">
        <v>46205</v>
      </c>
      <c r="H124" t="s">
        <v>35</v>
      </c>
      <c r="I124" t="s">
        <v>35</v>
      </c>
      <c r="J124" t="s">
        <v>35</v>
      </c>
      <c r="K124" t="s">
        <v>35</v>
      </c>
      <c r="L124" s="1">
        <v>46205</v>
      </c>
      <c r="M124" t="s">
        <v>52</v>
      </c>
      <c r="N124" t="s">
        <v>37</v>
      </c>
      <c r="O124" t="s">
        <v>64</v>
      </c>
      <c r="P124" t="s">
        <v>140</v>
      </c>
      <c r="Q124" t="s">
        <v>40</v>
      </c>
      <c r="R124" t="s">
        <v>40</v>
      </c>
      <c r="S124" t="s">
        <v>123</v>
      </c>
      <c r="T124" t="s">
        <v>67</v>
      </c>
      <c r="U124" t="s">
        <v>830</v>
      </c>
      <c r="V124" t="s">
        <v>56</v>
      </c>
      <c r="W124" t="s">
        <v>831</v>
      </c>
      <c r="X124" t="s">
        <v>35</v>
      </c>
      <c r="Y124" t="s">
        <v>832</v>
      </c>
      <c r="Z124" t="s">
        <v>40</v>
      </c>
      <c r="AA124" t="s">
        <v>35</v>
      </c>
      <c r="AB124" t="s">
        <v>833</v>
      </c>
      <c r="AC124" t="s">
        <v>834</v>
      </c>
      <c r="AD124" t="str">
        <f>HYPERLINK("https://esastar-publication.sso.esa.int/ESATenderActions/details/190764", "https://esastar-publication.sso.esa.int/ESATenderActions/details/190764")</f>
        <v>https://esastar-publication.sso.esa.int/ESATenderActions/details/190764</v>
      </c>
    </row>
    <row r="125" spans="1:30" hidden="1" x14ac:dyDescent="0.35">
      <c r="A125" t="s">
        <v>835</v>
      </c>
      <c r="B125" t="s">
        <v>836</v>
      </c>
      <c r="C125" t="s">
        <v>32</v>
      </c>
      <c r="D125" t="s">
        <v>837</v>
      </c>
      <c r="E125" t="s">
        <v>34</v>
      </c>
      <c r="F125" t="s">
        <v>35</v>
      </c>
      <c r="G125" s="1">
        <v>46205</v>
      </c>
      <c r="H125" s="1">
        <v>46268</v>
      </c>
      <c r="I125" s="1">
        <v>46329</v>
      </c>
      <c r="J125" s="1">
        <v>46315</v>
      </c>
      <c r="K125" s="1">
        <v>46315</v>
      </c>
      <c r="L125" s="1">
        <v>46308</v>
      </c>
      <c r="M125" t="s">
        <v>36</v>
      </c>
      <c r="N125" t="s">
        <v>37</v>
      </c>
      <c r="O125" t="s">
        <v>64</v>
      </c>
      <c r="P125" t="s">
        <v>35</v>
      </c>
      <c r="Q125" t="s">
        <v>65</v>
      </c>
      <c r="R125" t="s">
        <v>40</v>
      </c>
      <c r="S125" t="s">
        <v>395</v>
      </c>
      <c r="T125" t="s">
        <v>67</v>
      </c>
      <c r="U125" t="s">
        <v>838</v>
      </c>
      <c r="V125" t="s">
        <v>35</v>
      </c>
      <c r="W125" t="s">
        <v>35</v>
      </c>
      <c r="X125" t="s">
        <v>459</v>
      </c>
      <c r="Y125" t="s">
        <v>839</v>
      </c>
      <c r="Z125" t="s">
        <v>40</v>
      </c>
      <c r="AA125" t="s">
        <v>35</v>
      </c>
      <c r="AB125" t="s">
        <v>580</v>
      </c>
      <c r="AC125" t="s">
        <v>706</v>
      </c>
      <c r="AD125" t="str">
        <f>HYPERLINK("https://esastar-publication.sso.esa.int/ESATenderActions/details/190761", "https://esastar-publication.sso.esa.int/ESATenderActions/details/190761")</f>
        <v>https://esastar-publication.sso.esa.int/ESATenderActions/details/190761</v>
      </c>
    </row>
    <row r="126" spans="1:30" ht="58" hidden="1" x14ac:dyDescent="0.35">
      <c r="A126" t="s">
        <v>840</v>
      </c>
      <c r="B126" t="s">
        <v>841</v>
      </c>
      <c r="C126" t="s">
        <v>32</v>
      </c>
      <c r="D126" t="s">
        <v>842</v>
      </c>
      <c r="E126" t="s">
        <v>34</v>
      </c>
      <c r="F126" t="s">
        <v>35</v>
      </c>
      <c r="G126" s="1">
        <v>46205</v>
      </c>
      <c r="H126" s="1">
        <v>46225</v>
      </c>
      <c r="I126" s="1">
        <v>46325</v>
      </c>
      <c r="J126" s="1">
        <v>46315</v>
      </c>
      <c r="K126" s="1">
        <v>46315</v>
      </c>
      <c r="L126" s="1">
        <v>46316</v>
      </c>
      <c r="M126" t="s">
        <v>36</v>
      </c>
      <c r="N126" t="s">
        <v>37</v>
      </c>
      <c r="O126" t="s">
        <v>64</v>
      </c>
      <c r="P126" t="s">
        <v>35</v>
      </c>
      <c r="Q126" t="s">
        <v>65</v>
      </c>
      <c r="R126" t="s">
        <v>40</v>
      </c>
      <c r="S126" t="s">
        <v>843</v>
      </c>
      <c r="T126" t="s">
        <v>67</v>
      </c>
      <c r="U126" t="s">
        <v>844</v>
      </c>
      <c r="V126" t="s">
        <v>35</v>
      </c>
      <c r="W126" t="s">
        <v>35</v>
      </c>
      <c r="X126" t="s">
        <v>845</v>
      </c>
      <c r="Y126" t="s">
        <v>846</v>
      </c>
      <c r="Z126" t="s">
        <v>40</v>
      </c>
      <c r="AA126" t="s">
        <v>35</v>
      </c>
      <c r="AB126" t="s">
        <v>847</v>
      </c>
      <c r="AC126" t="s">
        <v>848</v>
      </c>
      <c r="AD126" t="str">
        <f>HYPERLINK("https://esastar-publication.sso.esa.int/ESATenderActions/details/190760", "https://esastar-publication.sso.esa.int/ESATenderActions/details/190760")</f>
        <v>https://esastar-publication.sso.esa.int/ESATenderActions/details/190760</v>
      </c>
    </row>
    <row r="127" spans="1:30" ht="58" hidden="1" x14ac:dyDescent="0.35">
      <c r="A127" t="s">
        <v>849</v>
      </c>
      <c r="B127" t="s">
        <v>850</v>
      </c>
      <c r="C127" t="s">
        <v>32</v>
      </c>
      <c r="D127" t="s">
        <v>851</v>
      </c>
      <c r="E127" t="s">
        <v>34</v>
      </c>
      <c r="F127" t="s">
        <v>35</v>
      </c>
      <c r="G127" s="1">
        <v>46205</v>
      </c>
      <c r="H127" s="1">
        <v>46293</v>
      </c>
      <c r="I127" s="1">
        <v>46350</v>
      </c>
      <c r="J127" s="1">
        <v>46336</v>
      </c>
      <c r="K127" s="1">
        <v>46336</v>
      </c>
      <c r="L127" s="1">
        <v>46310</v>
      </c>
      <c r="M127" t="s">
        <v>36</v>
      </c>
      <c r="N127" t="s">
        <v>53</v>
      </c>
      <c r="O127" t="s">
        <v>64</v>
      </c>
      <c r="P127" t="s">
        <v>54</v>
      </c>
      <c r="Q127" t="s">
        <v>40</v>
      </c>
      <c r="R127" t="s">
        <v>40</v>
      </c>
      <c r="S127" t="s">
        <v>852</v>
      </c>
      <c r="T127" t="s">
        <v>67</v>
      </c>
      <c r="U127" t="s">
        <v>853</v>
      </c>
      <c r="V127" t="s">
        <v>35</v>
      </c>
      <c r="W127" t="s">
        <v>35</v>
      </c>
      <c r="X127" t="s">
        <v>854</v>
      </c>
      <c r="Y127" t="s">
        <v>855</v>
      </c>
      <c r="Z127" t="s">
        <v>40</v>
      </c>
      <c r="AA127" t="s">
        <v>35</v>
      </c>
      <c r="AB127" t="s">
        <v>856</v>
      </c>
      <c r="AC127" t="s">
        <v>857</v>
      </c>
      <c r="AD127" t="str">
        <f>HYPERLINK("https://esastar-publication.sso.esa.int/ESATenderActions/details/190758", "https://esastar-publication.sso.esa.int/ESATenderActions/details/190758")</f>
        <v>https://esastar-publication.sso.esa.int/ESATenderActions/details/190758</v>
      </c>
    </row>
    <row r="128" spans="1:30" hidden="1" x14ac:dyDescent="0.35">
      <c r="A128" t="s">
        <v>858</v>
      </c>
      <c r="B128" t="s">
        <v>859</v>
      </c>
      <c r="C128" t="s">
        <v>32</v>
      </c>
      <c r="D128" t="s">
        <v>860</v>
      </c>
      <c r="E128" t="s">
        <v>34</v>
      </c>
      <c r="F128" t="s">
        <v>35</v>
      </c>
      <c r="G128" s="1">
        <v>46205</v>
      </c>
      <c r="H128" s="1">
        <v>46301</v>
      </c>
      <c r="I128" s="1">
        <v>46374</v>
      </c>
      <c r="J128" s="1">
        <v>46367</v>
      </c>
      <c r="K128" s="1">
        <v>46367</v>
      </c>
      <c r="L128" s="1">
        <v>46301</v>
      </c>
      <c r="M128" t="s">
        <v>122</v>
      </c>
      <c r="N128" t="s">
        <v>37</v>
      </c>
      <c r="O128" t="s">
        <v>64</v>
      </c>
      <c r="P128" t="s">
        <v>35</v>
      </c>
      <c r="Q128" t="s">
        <v>65</v>
      </c>
      <c r="R128" t="s">
        <v>40</v>
      </c>
      <c r="S128" t="s">
        <v>189</v>
      </c>
      <c r="T128" t="s">
        <v>67</v>
      </c>
      <c r="U128" t="s">
        <v>142</v>
      </c>
      <c r="V128" t="s">
        <v>35</v>
      </c>
      <c r="W128" t="s">
        <v>35</v>
      </c>
      <c r="X128" t="s">
        <v>305</v>
      </c>
      <c r="Y128" t="s">
        <v>301</v>
      </c>
      <c r="Z128" t="s">
        <v>40</v>
      </c>
      <c r="AA128" t="s">
        <v>35</v>
      </c>
      <c r="AB128" t="s">
        <v>144</v>
      </c>
      <c r="AC128" t="s">
        <v>861</v>
      </c>
      <c r="AD128" t="str">
        <f>HYPERLINK("https://esastar-publication.sso.esa.int/ESATenderActions/details/190755", "https://esastar-publication.sso.esa.int/ESATenderActions/details/190755")</f>
        <v>https://esastar-publication.sso.esa.int/ESATenderActions/details/190755</v>
      </c>
    </row>
    <row r="129" spans="1:30" ht="58" hidden="1" x14ac:dyDescent="0.35">
      <c r="A129" t="s">
        <v>862</v>
      </c>
      <c r="B129" t="s">
        <v>863</v>
      </c>
      <c r="C129" t="s">
        <v>32</v>
      </c>
      <c r="D129" t="s">
        <v>864</v>
      </c>
      <c r="E129" t="s">
        <v>34</v>
      </c>
      <c r="F129" t="s">
        <v>35</v>
      </c>
      <c r="G129" s="1">
        <v>46205</v>
      </c>
      <c r="H129" s="1">
        <v>46260</v>
      </c>
      <c r="I129" s="1">
        <v>46324</v>
      </c>
      <c r="J129" s="1">
        <v>46317</v>
      </c>
      <c r="K129" s="1">
        <v>46317</v>
      </c>
      <c r="L129" s="1">
        <v>46297</v>
      </c>
      <c r="M129" t="s">
        <v>36</v>
      </c>
      <c r="N129" t="s">
        <v>37</v>
      </c>
      <c r="O129" t="s">
        <v>64</v>
      </c>
      <c r="P129" t="s">
        <v>35</v>
      </c>
      <c r="Q129" t="s">
        <v>40</v>
      </c>
      <c r="R129" t="s">
        <v>40</v>
      </c>
      <c r="S129" t="s">
        <v>387</v>
      </c>
      <c r="T129" t="s">
        <v>67</v>
      </c>
      <c r="U129" t="s">
        <v>379</v>
      </c>
      <c r="V129" t="s">
        <v>35</v>
      </c>
      <c r="W129" t="s">
        <v>35</v>
      </c>
      <c r="X129" t="s">
        <v>444</v>
      </c>
      <c r="Y129" t="s">
        <v>865</v>
      </c>
      <c r="Z129" t="s">
        <v>40</v>
      </c>
      <c r="AA129" t="s">
        <v>35</v>
      </c>
      <c r="AB129" t="s">
        <v>866</v>
      </c>
      <c r="AC129" t="s">
        <v>867</v>
      </c>
      <c r="AD129" t="str">
        <f>HYPERLINK("https://esastar-publication.sso.esa.int/ESATenderActions/details/190751", "https://esastar-publication.sso.esa.int/ESATenderActions/details/190751")</f>
        <v>https://esastar-publication.sso.esa.int/ESATenderActions/details/190751</v>
      </c>
    </row>
    <row r="130" spans="1:30" hidden="1" x14ac:dyDescent="0.35">
      <c r="A130" t="s">
        <v>868</v>
      </c>
      <c r="B130" t="s">
        <v>869</v>
      </c>
      <c r="C130" t="s">
        <v>32</v>
      </c>
      <c r="D130" t="s">
        <v>870</v>
      </c>
      <c r="E130" t="s">
        <v>34</v>
      </c>
      <c r="F130" t="s">
        <v>35</v>
      </c>
      <c r="G130" s="1">
        <v>46205</v>
      </c>
      <c r="H130" s="1">
        <v>46301</v>
      </c>
      <c r="I130" s="1">
        <v>46338</v>
      </c>
      <c r="J130" s="1">
        <v>46331</v>
      </c>
      <c r="K130" s="1">
        <v>46331</v>
      </c>
      <c r="L130" s="1">
        <v>46301</v>
      </c>
      <c r="M130" t="s">
        <v>122</v>
      </c>
      <c r="N130" t="s">
        <v>53</v>
      </c>
      <c r="O130" t="s">
        <v>64</v>
      </c>
      <c r="P130" t="s">
        <v>54</v>
      </c>
      <c r="Q130" t="s">
        <v>65</v>
      </c>
      <c r="R130" t="s">
        <v>40</v>
      </c>
      <c r="S130" t="s">
        <v>871</v>
      </c>
      <c r="T130" t="s">
        <v>67</v>
      </c>
      <c r="U130" t="s">
        <v>43</v>
      </c>
      <c r="V130" t="s">
        <v>35</v>
      </c>
      <c r="W130" t="s">
        <v>35</v>
      </c>
      <c r="X130" t="s">
        <v>606</v>
      </c>
      <c r="Y130" t="s">
        <v>45</v>
      </c>
      <c r="Z130" t="s">
        <v>40</v>
      </c>
      <c r="AA130" t="s">
        <v>35</v>
      </c>
      <c r="AB130" t="s">
        <v>347</v>
      </c>
      <c r="AC130" t="s">
        <v>609</v>
      </c>
      <c r="AD130" t="str">
        <f>HYPERLINK("https://esastar-publication.sso.esa.int/ESATenderActions/details/190749", "https://esastar-publication.sso.esa.int/ESATenderActions/details/190749")</f>
        <v>https://esastar-publication.sso.esa.int/ESATenderActions/details/190749</v>
      </c>
    </row>
    <row r="131" spans="1:30" hidden="1" x14ac:dyDescent="0.35">
      <c r="A131" t="s">
        <v>872</v>
      </c>
      <c r="B131" t="s">
        <v>873</v>
      </c>
      <c r="C131" t="s">
        <v>32</v>
      </c>
      <c r="D131" t="s">
        <v>874</v>
      </c>
      <c r="E131" t="s">
        <v>34</v>
      </c>
      <c r="F131" t="s">
        <v>35</v>
      </c>
      <c r="G131" s="1">
        <v>46205</v>
      </c>
      <c r="H131" s="1">
        <v>46275</v>
      </c>
      <c r="I131" s="1">
        <v>46318</v>
      </c>
      <c r="J131" s="1">
        <v>46304</v>
      </c>
      <c r="K131" s="1">
        <v>46304</v>
      </c>
      <c r="L131" s="1">
        <v>46293</v>
      </c>
      <c r="M131" t="s">
        <v>36</v>
      </c>
      <c r="N131" t="s">
        <v>53</v>
      </c>
      <c r="O131" t="s">
        <v>64</v>
      </c>
      <c r="P131" t="s">
        <v>54</v>
      </c>
      <c r="Q131" t="s">
        <v>40</v>
      </c>
      <c r="R131" t="s">
        <v>40</v>
      </c>
      <c r="S131" t="s">
        <v>66</v>
      </c>
      <c r="T131" t="s">
        <v>67</v>
      </c>
      <c r="U131" t="s">
        <v>175</v>
      </c>
      <c r="V131" t="s">
        <v>35</v>
      </c>
      <c r="W131" t="s">
        <v>35</v>
      </c>
      <c r="X131" t="s">
        <v>854</v>
      </c>
      <c r="Y131" t="s">
        <v>875</v>
      </c>
      <c r="Z131" t="s">
        <v>40</v>
      </c>
      <c r="AA131" t="s">
        <v>35</v>
      </c>
      <c r="AB131" t="s">
        <v>513</v>
      </c>
      <c r="AC131" t="s">
        <v>35</v>
      </c>
      <c r="AD131" t="str">
        <f>HYPERLINK("https://esastar-publication.sso.esa.int/ESATenderActions/details/190748", "https://esastar-publication.sso.esa.int/ESATenderActions/details/190748")</f>
        <v>https://esastar-publication.sso.esa.int/ESATenderActions/details/190748</v>
      </c>
    </row>
    <row r="132" spans="1:30" hidden="1" x14ac:dyDescent="0.35">
      <c r="A132" t="s">
        <v>876</v>
      </c>
      <c r="B132" t="s">
        <v>877</v>
      </c>
      <c r="C132" t="s">
        <v>32</v>
      </c>
      <c r="D132" t="s">
        <v>878</v>
      </c>
      <c r="E132" t="s">
        <v>102</v>
      </c>
      <c r="F132" t="s">
        <v>352</v>
      </c>
      <c r="G132" s="1">
        <v>46205</v>
      </c>
      <c r="H132" s="1">
        <v>46212</v>
      </c>
      <c r="I132" s="1">
        <v>47848</v>
      </c>
      <c r="J132" s="1">
        <v>47834</v>
      </c>
      <c r="K132" s="1">
        <v>47834</v>
      </c>
      <c r="L132" s="1">
        <v>46286</v>
      </c>
      <c r="M132" t="s">
        <v>36</v>
      </c>
      <c r="N132" t="s">
        <v>37</v>
      </c>
      <c r="O132" t="s">
        <v>199</v>
      </c>
      <c r="P132" t="s">
        <v>140</v>
      </c>
      <c r="Q132" t="s">
        <v>65</v>
      </c>
      <c r="R132" t="s">
        <v>40</v>
      </c>
      <c r="S132" t="s">
        <v>734</v>
      </c>
      <c r="T132" t="s">
        <v>67</v>
      </c>
      <c r="U132" t="s">
        <v>879</v>
      </c>
      <c r="V132" t="s">
        <v>35</v>
      </c>
      <c r="W132" t="s">
        <v>35</v>
      </c>
      <c r="X132" t="s">
        <v>134</v>
      </c>
      <c r="Y132" t="s">
        <v>880</v>
      </c>
      <c r="Z132" t="s">
        <v>40</v>
      </c>
      <c r="AA132" t="s">
        <v>35</v>
      </c>
      <c r="AB132" t="s">
        <v>109</v>
      </c>
      <c r="AC132" t="s">
        <v>35</v>
      </c>
      <c r="AD132" t="str">
        <f>HYPERLINK("https://esastar-publication.sso.esa.int/ESATenderActions/details/190746", "https://esastar-publication.sso.esa.int/ESATenderActions/details/190746")</f>
        <v>https://esastar-publication.sso.esa.int/ESATenderActions/details/190746</v>
      </c>
    </row>
    <row r="133" spans="1:30" ht="29" hidden="1" x14ac:dyDescent="0.35">
      <c r="A133" t="s">
        <v>881</v>
      </c>
      <c r="B133" t="s">
        <v>882</v>
      </c>
      <c r="C133" t="s">
        <v>32</v>
      </c>
      <c r="D133" t="s">
        <v>883</v>
      </c>
      <c r="E133" t="s">
        <v>34</v>
      </c>
      <c r="F133" t="s">
        <v>35</v>
      </c>
      <c r="G133" s="1">
        <v>46205</v>
      </c>
      <c r="H133" s="1">
        <v>46233</v>
      </c>
      <c r="I133" s="1">
        <v>46325</v>
      </c>
      <c r="J133" s="1">
        <v>46322</v>
      </c>
      <c r="K133" s="1">
        <v>46322</v>
      </c>
      <c r="L133" s="1">
        <v>46315</v>
      </c>
      <c r="M133" t="s">
        <v>36</v>
      </c>
      <c r="N133" t="s">
        <v>37</v>
      </c>
      <c r="O133" t="s">
        <v>38</v>
      </c>
      <c r="P133" t="s">
        <v>77</v>
      </c>
      <c r="Q133" t="s">
        <v>40</v>
      </c>
      <c r="R133" t="s">
        <v>40</v>
      </c>
      <c r="S133" t="s">
        <v>224</v>
      </c>
      <c r="T133" t="s">
        <v>67</v>
      </c>
      <c r="U133" t="s">
        <v>201</v>
      </c>
      <c r="V133" t="s">
        <v>35</v>
      </c>
      <c r="W133" t="s">
        <v>35</v>
      </c>
      <c r="X133" t="s">
        <v>884</v>
      </c>
      <c r="Y133" t="s">
        <v>226</v>
      </c>
      <c r="Z133" t="s">
        <v>40</v>
      </c>
      <c r="AA133" t="s">
        <v>35</v>
      </c>
      <c r="AB133" t="s">
        <v>885</v>
      </c>
      <c r="AC133" t="s">
        <v>228</v>
      </c>
      <c r="AD133" t="str">
        <f>HYPERLINK("https://esastar-publication.sso.esa.int/ESATenderActions/details/190745", "https://esastar-publication.sso.esa.int/ESATenderActions/details/190745")</f>
        <v>https://esastar-publication.sso.esa.int/ESATenderActions/details/190745</v>
      </c>
    </row>
    <row r="134" spans="1:30" hidden="1" x14ac:dyDescent="0.35">
      <c r="A134" t="s">
        <v>886</v>
      </c>
      <c r="B134" t="s">
        <v>887</v>
      </c>
      <c r="C134" t="s">
        <v>32</v>
      </c>
      <c r="D134" t="s">
        <v>888</v>
      </c>
      <c r="E134" t="s">
        <v>102</v>
      </c>
      <c r="F134" t="s">
        <v>352</v>
      </c>
      <c r="G134" s="1">
        <v>46205</v>
      </c>
      <c r="H134" s="1">
        <v>46281</v>
      </c>
      <c r="I134" s="1">
        <v>47116</v>
      </c>
      <c r="J134" s="1">
        <v>47102</v>
      </c>
      <c r="K134" s="1">
        <v>47102</v>
      </c>
      <c r="L134" s="1">
        <v>46281</v>
      </c>
      <c r="M134" t="s">
        <v>122</v>
      </c>
      <c r="N134" t="s">
        <v>37</v>
      </c>
      <c r="O134" t="s">
        <v>199</v>
      </c>
      <c r="P134" t="s">
        <v>35</v>
      </c>
      <c r="Q134" t="s">
        <v>65</v>
      </c>
      <c r="R134" t="s">
        <v>40</v>
      </c>
      <c r="S134" t="s">
        <v>734</v>
      </c>
      <c r="T134" t="s">
        <v>67</v>
      </c>
      <c r="U134" t="s">
        <v>889</v>
      </c>
      <c r="V134" t="s">
        <v>35</v>
      </c>
      <c r="W134" t="s">
        <v>35</v>
      </c>
      <c r="X134" t="s">
        <v>134</v>
      </c>
      <c r="Y134" t="s">
        <v>880</v>
      </c>
      <c r="Z134" t="s">
        <v>40</v>
      </c>
      <c r="AA134" t="s">
        <v>35</v>
      </c>
      <c r="AB134" t="s">
        <v>109</v>
      </c>
      <c r="AC134" t="s">
        <v>35</v>
      </c>
      <c r="AD134" t="str">
        <f>HYPERLINK("https://esastar-publication.sso.esa.int/ESATenderActions/details/190744", "https://esastar-publication.sso.esa.int/ESATenderActions/details/190744")</f>
        <v>https://esastar-publication.sso.esa.int/ESATenderActions/details/190744</v>
      </c>
    </row>
    <row r="135" spans="1:30" hidden="1" x14ac:dyDescent="0.35">
      <c r="A135" t="s">
        <v>890</v>
      </c>
      <c r="B135" t="s">
        <v>891</v>
      </c>
      <c r="C135" t="s">
        <v>32</v>
      </c>
      <c r="D135" t="s">
        <v>892</v>
      </c>
      <c r="E135" t="s">
        <v>34</v>
      </c>
      <c r="F135" t="s">
        <v>35</v>
      </c>
      <c r="G135" s="1">
        <v>46205</v>
      </c>
      <c r="H135" s="1">
        <v>46289</v>
      </c>
      <c r="I135" s="1">
        <v>46331</v>
      </c>
      <c r="J135" s="1">
        <v>46326</v>
      </c>
      <c r="K135" s="1">
        <v>46326</v>
      </c>
      <c r="L135" s="1">
        <v>46310</v>
      </c>
      <c r="M135" t="s">
        <v>36</v>
      </c>
      <c r="N135" t="s">
        <v>37</v>
      </c>
      <c r="O135" t="s">
        <v>38</v>
      </c>
      <c r="P135" t="s">
        <v>35</v>
      </c>
      <c r="Q135" t="s">
        <v>40</v>
      </c>
      <c r="R135" t="s">
        <v>40</v>
      </c>
      <c r="S135" t="s">
        <v>613</v>
      </c>
      <c r="T135" t="s">
        <v>67</v>
      </c>
      <c r="U135" t="s">
        <v>644</v>
      </c>
      <c r="V135" t="s">
        <v>35</v>
      </c>
      <c r="W135" t="s">
        <v>35</v>
      </c>
      <c r="X135" t="s">
        <v>893</v>
      </c>
      <c r="Y135" t="s">
        <v>894</v>
      </c>
      <c r="Z135" t="s">
        <v>40</v>
      </c>
      <c r="AA135" t="s">
        <v>35</v>
      </c>
      <c r="AB135" t="s">
        <v>895</v>
      </c>
      <c r="AC135" t="s">
        <v>896</v>
      </c>
      <c r="AD135" t="str">
        <f>HYPERLINK("https://esastar-publication.sso.esa.int/ESATenderActions/details/190743", "https://esastar-publication.sso.esa.int/ESATenderActions/details/190743")</f>
        <v>https://esastar-publication.sso.esa.int/ESATenderActions/details/190743</v>
      </c>
    </row>
    <row r="136" spans="1:30" x14ac:dyDescent="0.35">
      <c r="A136" t="s">
        <v>897</v>
      </c>
      <c r="B136" t="s">
        <v>898</v>
      </c>
      <c r="C136" t="s">
        <v>50</v>
      </c>
      <c r="D136" t="s">
        <v>899</v>
      </c>
      <c r="E136" t="s">
        <v>34</v>
      </c>
      <c r="F136" t="s">
        <v>35</v>
      </c>
      <c r="G136" s="1">
        <v>46199</v>
      </c>
      <c r="H136" t="s">
        <v>35</v>
      </c>
      <c r="I136" t="s">
        <v>35</v>
      </c>
      <c r="J136" t="s">
        <v>35</v>
      </c>
      <c r="K136" t="s">
        <v>35</v>
      </c>
      <c r="L136" s="1">
        <v>46199</v>
      </c>
      <c r="M136" t="s">
        <v>52</v>
      </c>
      <c r="N136" t="s">
        <v>37</v>
      </c>
      <c r="O136" t="s">
        <v>38</v>
      </c>
      <c r="P136" t="s">
        <v>39</v>
      </c>
      <c r="Q136" t="s">
        <v>40</v>
      </c>
      <c r="R136" t="s">
        <v>40</v>
      </c>
      <c r="S136" t="s">
        <v>746</v>
      </c>
      <c r="T136" t="s">
        <v>67</v>
      </c>
      <c r="U136" t="s">
        <v>114</v>
      </c>
      <c r="V136" t="s">
        <v>80</v>
      </c>
      <c r="W136" t="s">
        <v>747</v>
      </c>
      <c r="X136" t="s">
        <v>35</v>
      </c>
      <c r="Y136" t="s">
        <v>116</v>
      </c>
      <c r="Z136" t="s">
        <v>40</v>
      </c>
      <c r="AA136" t="s">
        <v>35</v>
      </c>
      <c r="AB136" t="s">
        <v>900</v>
      </c>
      <c r="AC136" t="s">
        <v>901</v>
      </c>
      <c r="AD136" t="str">
        <f>HYPERLINK("https://esastar-publication.sso.esa.int/ESATenderActions/details/190330", "https://esastar-publication.sso.esa.int/ESATenderActions/details/190330")</f>
        <v>https://esastar-publication.sso.esa.int/ESATenderActions/details/190330</v>
      </c>
    </row>
    <row r="137" spans="1:30" ht="29" hidden="1" x14ac:dyDescent="0.35">
      <c r="A137" t="s">
        <v>902</v>
      </c>
      <c r="B137" t="s">
        <v>903</v>
      </c>
      <c r="C137" t="s">
        <v>32</v>
      </c>
      <c r="D137" t="s">
        <v>904</v>
      </c>
      <c r="E137" t="s">
        <v>34</v>
      </c>
      <c r="F137" t="s">
        <v>35</v>
      </c>
      <c r="G137" s="1">
        <v>46183</v>
      </c>
      <c r="H137" s="1">
        <v>46295</v>
      </c>
      <c r="I137" s="1">
        <v>46338</v>
      </c>
      <c r="J137" s="1">
        <v>46331</v>
      </c>
      <c r="K137" s="1">
        <v>46331</v>
      </c>
      <c r="L137" s="1">
        <v>46295</v>
      </c>
      <c r="M137" t="s">
        <v>122</v>
      </c>
      <c r="N137" t="s">
        <v>37</v>
      </c>
      <c r="O137" t="s">
        <v>38</v>
      </c>
      <c r="P137" t="s">
        <v>39</v>
      </c>
      <c r="Q137" t="s">
        <v>65</v>
      </c>
      <c r="R137" t="s">
        <v>40</v>
      </c>
      <c r="S137" t="s">
        <v>905</v>
      </c>
      <c r="T137" t="s">
        <v>67</v>
      </c>
      <c r="U137" t="s">
        <v>43</v>
      </c>
      <c r="V137" t="s">
        <v>35</v>
      </c>
      <c r="W137" t="s">
        <v>35</v>
      </c>
      <c r="X137" t="s">
        <v>44</v>
      </c>
      <c r="Y137" t="s">
        <v>397</v>
      </c>
      <c r="Z137" t="s">
        <v>40</v>
      </c>
      <c r="AA137" t="s">
        <v>35</v>
      </c>
      <c r="AB137" t="s">
        <v>906</v>
      </c>
      <c r="AC137" t="s">
        <v>907</v>
      </c>
      <c r="AD137" t="str">
        <f>HYPERLINK("https://esastar-publication.sso.esa.int/ESATenderActions/details/189181", "https://esastar-publication.sso.esa.int/ESATenderActions/details/189181")</f>
        <v>https://esastar-publication.sso.esa.int/ESATenderActions/details/189181</v>
      </c>
    </row>
    <row r="138" spans="1:30" ht="29" hidden="1" x14ac:dyDescent="0.35">
      <c r="A138" t="s">
        <v>908</v>
      </c>
      <c r="B138" t="s">
        <v>909</v>
      </c>
      <c r="C138" t="s">
        <v>32</v>
      </c>
      <c r="D138" t="s">
        <v>910</v>
      </c>
      <c r="E138" t="s">
        <v>34</v>
      </c>
      <c r="F138" t="s">
        <v>35</v>
      </c>
      <c r="G138" s="1">
        <v>46183</v>
      </c>
      <c r="H138" s="1">
        <v>46241</v>
      </c>
      <c r="I138" s="1">
        <v>46328</v>
      </c>
      <c r="J138" s="1">
        <v>46314</v>
      </c>
      <c r="K138" s="1">
        <v>46314</v>
      </c>
      <c r="L138" s="1">
        <v>46295</v>
      </c>
      <c r="M138" t="s">
        <v>319</v>
      </c>
      <c r="N138" t="s">
        <v>53</v>
      </c>
      <c r="O138" t="s">
        <v>64</v>
      </c>
      <c r="P138" t="s">
        <v>54</v>
      </c>
      <c r="Q138" t="s">
        <v>40</v>
      </c>
      <c r="R138" t="s">
        <v>40</v>
      </c>
      <c r="S138" t="s">
        <v>911</v>
      </c>
      <c r="T138" t="s">
        <v>67</v>
      </c>
      <c r="U138" t="s">
        <v>114</v>
      </c>
      <c r="V138" t="s">
        <v>35</v>
      </c>
      <c r="W138" t="s">
        <v>35</v>
      </c>
      <c r="X138" t="s">
        <v>776</v>
      </c>
      <c r="Y138" t="s">
        <v>912</v>
      </c>
      <c r="Z138" t="s">
        <v>40</v>
      </c>
      <c r="AA138" t="s">
        <v>35</v>
      </c>
      <c r="AB138" t="s">
        <v>913</v>
      </c>
      <c r="AC138" t="s">
        <v>914</v>
      </c>
      <c r="AD138" t="str">
        <f>HYPERLINK("https://esastar-publication.sso.esa.int/ESATenderActions/details/189180", "https://esastar-publication.sso.esa.int/ESATenderActions/details/189180")</f>
        <v>https://esastar-publication.sso.esa.int/ESATenderActions/details/189180</v>
      </c>
    </row>
    <row r="139" spans="1:30" ht="58" hidden="1" x14ac:dyDescent="0.35">
      <c r="A139" t="s">
        <v>915</v>
      </c>
      <c r="B139" t="s">
        <v>916</v>
      </c>
      <c r="C139" t="s">
        <v>32</v>
      </c>
      <c r="D139" t="s">
        <v>917</v>
      </c>
      <c r="E139" t="s">
        <v>34</v>
      </c>
      <c r="F139" t="s">
        <v>35</v>
      </c>
      <c r="G139" s="1">
        <v>46183</v>
      </c>
      <c r="H139" s="1">
        <v>46232</v>
      </c>
      <c r="I139" s="1">
        <v>46328</v>
      </c>
      <c r="J139" s="1">
        <v>46321</v>
      </c>
      <c r="K139" s="1">
        <v>46321</v>
      </c>
      <c r="L139" s="1">
        <v>46289</v>
      </c>
      <c r="M139" t="s">
        <v>36</v>
      </c>
      <c r="N139" t="s">
        <v>37</v>
      </c>
      <c r="O139" t="s">
        <v>64</v>
      </c>
      <c r="P139" t="s">
        <v>918</v>
      </c>
      <c r="Q139" t="s">
        <v>40</v>
      </c>
      <c r="R139" t="s">
        <v>40</v>
      </c>
      <c r="S139" t="s">
        <v>387</v>
      </c>
      <c r="T139" t="s">
        <v>67</v>
      </c>
      <c r="U139" t="s">
        <v>379</v>
      </c>
      <c r="V139" t="s">
        <v>35</v>
      </c>
      <c r="W139" t="s">
        <v>35</v>
      </c>
      <c r="X139" t="s">
        <v>919</v>
      </c>
      <c r="Y139" t="s">
        <v>445</v>
      </c>
      <c r="Z139" t="s">
        <v>40</v>
      </c>
      <c r="AA139" t="s">
        <v>35</v>
      </c>
      <c r="AB139" t="s">
        <v>920</v>
      </c>
      <c r="AC139" t="s">
        <v>921</v>
      </c>
      <c r="AD139" t="str">
        <f>HYPERLINK("https://esastar-publication.sso.esa.int/ESATenderActions/details/189172", "https://esastar-publication.sso.esa.int/ESATenderActions/details/189172")</f>
        <v>https://esastar-publication.sso.esa.int/ESATenderActions/details/189172</v>
      </c>
    </row>
    <row r="140" spans="1:30" hidden="1" x14ac:dyDescent="0.35">
      <c r="A140" t="s">
        <v>922</v>
      </c>
      <c r="B140" t="s">
        <v>923</v>
      </c>
      <c r="C140" t="s">
        <v>32</v>
      </c>
      <c r="D140" t="s">
        <v>924</v>
      </c>
      <c r="E140" t="s">
        <v>34</v>
      </c>
      <c r="F140" t="s">
        <v>35</v>
      </c>
      <c r="G140" s="1">
        <v>46174</v>
      </c>
      <c r="H140" s="1">
        <v>46268</v>
      </c>
      <c r="I140" s="1">
        <v>46321</v>
      </c>
      <c r="J140" s="1">
        <v>46307</v>
      </c>
      <c r="K140" s="1">
        <v>46307</v>
      </c>
      <c r="L140" s="1">
        <v>46315</v>
      </c>
      <c r="M140" t="s">
        <v>188</v>
      </c>
      <c r="N140" t="s">
        <v>37</v>
      </c>
      <c r="O140" t="s">
        <v>64</v>
      </c>
      <c r="P140" t="s">
        <v>35</v>
      </c>
      <c r="Q140" t="s">
        <v>40</v>
      </c>
      <c r="R140" t="s">
        <v>40</v>
      </c>
      <c r="S140" t="s">
        <v>734</v>
      </c>
      <c r="T140" t="s">
        <v>67</v>
      </c>
      <c r="U140" t="s">
        <v>569</v>
      </c>
      <c r="V140" t="s">
        <v>35</v>
      </c>
      <c r="W140" t="s">
        <v>35</v>
      </c>
      <c r="X140" t="s">
        <v>403</v>
      </c>
      <c r="Y140" t="s">
        <v>925</v>
      </c>
      <c r="Z140" t="s">
        <v>40</v>
      </c>
      <c r="AA140" t="s">
        <v>35</v>
      </c>
      <c r="AB140" t="s">
        <v>35</v>
      </c>
      <c r="AC140" t="s">
        <v>926</v>
      </c>
      <c r="AD140" t="str">
        <f>HYPERLINK("https://esastar-publication.sso.esa.int/ESATenderActions/details/188556", "https://esastar-publication.sso.esa.int/ESATenderActions/details/188556")</f>
        <v>https://esastar-publication.sso.esa.int/ESATenderActions/details/188556</v>
      </c>
    </row>
    <row r="141" spans="1:30" x14ac:dyDescent="0.35">
      <c r="A141" t="s">
        <v>927</v>
      </c>
      <c r="B141" t="s">
        <v>928</v>
      </c>
      <c r="C141" t="s">
        <v>50</v>
      </c>
      <c r="D141" t="s">
        <v>929</v>
      </c>
      <c r="E141" t="s">
        <v>34</v>
      </c>
      <c r="F141" t="s">
        <v>35</v>
      </c>
      <c r="G141" s="1">
        <v>46164</v>
      </c>
      <c r="H141" t="s">
        <v>35</v>
      </c>
      <c r="I141" t="s">
        <v>35</v>
      </c>
      <c r="J141" t="s">
        <v>35</v>
      </c>
      <c r="K141" t="s">
        <v>35</v>
      </c>
      <c r="L141" s="1">
        <v>46164</v>
      </c>
      <c r="M141" t="s">
        <v>52</v>
      </c>
      <c r="N141" t="s">
        <v>37</v>
      </c>
      <c r="O141" t="s">
        <v>64</v>
      </c>
      <c r="P141" t="s">
        <v>35</v>
      </c>
      <c r="Q141" t="s">
        <v>40</v>
      </c>
      <c r="R141" t="s">
        <v>40</v>
      </c>
      <c r="S141" t="s">
        <v>930</v>
      </c>
      <c r="T141" t="s">
        <v>67</v>
      </c>
      <c r="U141" t="s">
        <v>175</v>
      </c>
      <c r="V141" t="s">
        <v>56</v>
      </c>
      <c r="W141" t="s">
        <v>931</v>
      </c>
      <c r="X141" t="s">
        <v>35</v>
      </c>
      <c r="Y141" t="s">
        <v>541</v>
      </c>
      <c r="Z141" t="s">
        <v>40</v>
      </c>
      <c r="AA141" t="s">
        <v>35</v>
      </c>
      <c r="AB141" t="s">
        <v>35</v>
      </c>
      <c r="AC141" t="s">
        <v>35</v>
      </c>
      <c r="AD141" t="str">
        <f>HYPERLINK("https://esastar-publication.sso.esa.int/ESATenderActions/details/187958", "https://esastar-publication.sso.esa.int/ESATenderActions/details/187958")</f>
        <v>https://esastar-publication.sso.esa.int/ESATenderActions/details/187958</v>
      </c>
    </row>
    <row r="142" spans="1:30" x14ac:dyDescent="0.35">
      <c r="A142" t="s">
        <v>932</v>
      </c>
      <c r="B142" t="s">
        <v>933</v>
      </c>
      <c r="C142" t="s">
        <v>50</v>
      </c>
      <c r="D142" t="s">
        <v>934</v>
      </c>
      <c r="E142" t="s">
        <v>34</v>
      </c>
      <c r="F142" t="s">
        <v>35</v>
      </c>
      <c r="G142" s="1">
        <v>46164</v>
      </c>
      <c r="H142" t="s">
        <v>35</v>
      </c>
      <c r="I142" t="s">
        <v>35</v>
      </c>
      <c r="J142" t="s">
        <v>35</v>
      </c>
      <c r="K142" t="s">
        <v>35</v>
      </c>
      <c r="L142" s="1">
        <v>46164</v>
      </c>
      <c r="M142" t="s">
        <v>52</v>
      </c>
      <c r="N142" t="s">
        <v>37</v>
      </c>
      <c r="O142" t="s">
        <v>38</v>
      </c>
      <c r="P142" t="s">
        <v>39</v>
      </c>
      <c r="Q142" t="s">
        <v>40</v>
      </c>
      <c r="R142" t="s">
        <v>40</v>
      </c>
      <c r="S142" t="s">
        <v>746</v>
      </c>
      <c r="T142" t="s">
        <v>67</v>
      </c>
      <c r="U142" t="s">
        <v>43</v>
      </c>
      <c r="V142" t="s">
        <v>80</v>
      </c>
      <c r="W142" t="s">
        <v>747</v>
      </c>
      <c r="X142" t="s">
        <v>35</v>
      </c>
      <c r="Y142" t="s">
        <v>45</v>
      </c>
      <c r="Z142" t="s">
        <v>40</v>
      </c>
      <c r="AA142" t="s">
        <v>35</v>
      </c>
      <c r="AB142" t="s">
        <v>935</v>
      </c>
      <c r="AC142" t="s">
        <v>901</v>
      </c>
      <c r="AD142" t="str">
        <f>HYPERLINK("https://esastar-publication.sso.esa.int/ESATenderActions/details/187956", "https://esastar-publication.sso.esa.int/ESATenderActions/details/187956")</f>
        <v>https://esastar-publication.sso.esa.int/ESATenderActions/details/187956</v>
      </c>
    </row>
    <row r="143" spans="1:30" ht="29" hidden="1" x14ac:dyDescent="0.35">
      <c r="A143" t="s">
        <v>936</v>
      </c>
      <c r="B143" t="s">
        <v>937</v>
      </c>
      <c r="C143" t="s">
        <v>32</v>
      </c>
      <c r="D143" t="s">
        <v>938</v>
      </c>
      <c r="E143" t="s">
        <v>34</v>
      </c>
      <c r="F143" t="s">
        <v>35</v>
      </c>
      <c r="G143" s="1">
        <v>46160</v>
      </c>
      <c r="H143" s="1">
        <v>46204</v>
      </c>
      <c r="I143" s="1">
        <v>46330</v>
      </c>
      <c r="J143" s="1">
        <v>46316</v>
      </c>
      <c r="K143" s="1">
        <v>46316</v>
      </c>
      <c r="L143" s="1">
        <v>46310</v>
      </c>
      <c r="M143" t="s">
        <v>36</v>
      </c>
      <c r="N143" t="s">
        <v>37</v>
      </c>
      <c r="O143" t="s">
        <v>64</v>
      </c>
      <c r="P143" t="s">
        <v>140</v>
      </c>
      <c r="Q143" t="s">
        <v>65</v>
      </c>
      <c r="R143" t="s">
        <v>40</v>
      </c>
      <c r="S143" t="s">
        <v>123</v>
      </c>
      <c r="T143" t="s">
        <v>219</v>
      </c>
      <c r="U143" t="s">
        <v>830</v>
      </c>
      <c r="V143" t="s">
        <v>35</v>
      </c>
      <c r="W143" t="s">
        <v>35</v>
      </c>
      <c r="X143" t="s">
        <v>134</v>
      </c>
      <c r="Y143" t="s">
        <v>939</v>
      </c>
      <c r="Z143" t="s">
        <v>40</v>
      </c>
      <c r="AA143" t="s">
        <v>35</v>
      </c>
      <c r="AB143" t="s">
        <v>940</v>
      </c>
      <c r="AC143" t="s">
        <v>941</v>
      </c>
      <c r="AD143" t="str">
        <f>HYPERLINK("https://esastar-publication.sso.esa.int/ESATenderActions/details/187385", "https://esastar-publication.sso.esa.int/ESATenderActions/details/187385")</f>
        <v>https://esastar-publication.sso.esa.int/ESATenderActions/details/187385</v>
      </c>
    </row>
    <row r="144" spans="1:30" ht="43.5" hidden="1" x14ac:dyDescent="0.35">
      <c r="A144" t="s">
        <v>942</v>
      </c>
      <c r="B144" t="s">
        <v>943</v>
      </c>
      <c r="C144" t="s">
        <v>32</v>
      </c>
      <c r="D144" t="s">
        <v>944</v>
      </c>
      <c r="E144" t="s">
        <v>34</v>
      </c>
      <c r="F144" t="s">
        <v>35</v>
      </c>
      <c r="G144" s="1">
        <v>46160</v>
      </c>
      <c r="H144" s="1">
        <v>46185</v>
      </c>
      <c r="I144" s="1">
        <v>46317</v>
      </c>
      <c r="J144" s="1">
        <v>46303</v>
      </c>
      <c r="K144" s="1">
        <v>46303</v>
      </c>
      <c r="L144" s="1">
        <v>46268</v>
      </c>
      <c r="M144" t="s">
        <v>36</v>
      </c>
      <c r="N144" t="s">
        <v>37</v>
      </c>
      <c r="O144" t="s">
        <v>64</v>
      </c>
      <c r="P144" t="s">
        <v>140</v>
      </c>
      <c r="Q144" t="s">
        <v>65</v>
      </c>
      <c r="R144" t="s">
        <v>40</v>
      </c>
      <c r="S144" t="s">
        <v>123</v>
      </c>
      <c r="T144" t="s">
        <v>219</v>
      </c>
      <c r="U144" t="s">
        <v>142</v>
      </c>
      <c r="V144" t="s">
        <v>35</v>
      </c>
      <c r="W144" t="s">
        <v>35</v>
      </c>
      <c r="X144" t="s">
        <v>403</v>
      </c>
      <c r="Y144" t="s">
        <v>301</v>
      </c>
      <c r="Z144" t="s">
        <v>40</v>
      </c>
      <c r="AA144" t="s">
        <v>35</v>
      </c>
      <c r="AB144" t="s">
        <v>945</v>
      </c>
      <c r="AC144" t="s">
        <v>946</v>
      </c>
      <c r="AD144" t="str">
        <f>HYPERLINK("https://esastar-publication.sso.esa.int/ESATenderActions/details/187384", "https://esastar-publication.sso.esa.int/ESATenderActions/details/187384")</f>
        <v>https://esastar-publication.sso.esa.int/ESATenderActions/details/187384</v>
      </c>
    </row>
    <row r="145" spans="1:30" x14ac:dyDescent="0.35">
      <c r="A145" t="s">
        <v>947</v>
      </c>
      <c r="B145" t="s">
        <v>948</v>
      </c>
      <c r="C145" t="s">
        <v>50</v>
      </c>
      <c r="D145" t="s">
        <v>949</v>
      </c>
      <c r="E145" t="s">
        <v>34</v>
      </c>
      <c r="F145" t="s">
        <v>35</v>
      </c>
      <c r="G145" s="1">
        <v>46160</v>
      </c>
      <c r="H145" t="s">
        <v>35</v>
      </c>
      <c r="I145" t="s">
        <v>35</v>
      </c>
      <c r="J145" t="s">
        <v>35</v>
      </c>
      <c r="K145" t="s">
        <v>35</v>
      </c>
      <c r="L145" s="1">
        <v>46160</v>
      </c>
      <c r="M145" t="s">
        <v>52</v>
      </c>
      <c r="N145" t="s">
        <v>37</v>
      </c>
      <c r="O145" t="s">
        <v>64</v>
      </c>
      <c r="P145" t="s">
        <v>140</v>
      </c>
      <c r="Q145" t="s">
        <v>40</v>
      </c>
      <c r="R145" t="s">
        <v>40</v>
      </c>
      <c r="S145" t="s">
        <v>950</v>
      </c>
      <c r="T145" t="s">
        <v>141</v>
      </c>
      <c r="U145" t="s">
        <v>569</v>
      </c>
      <c r="V145" t="s">
        <v>56</v>
      </c>
      <c r="W145" t="s">
        <v>570</v>
      </c>
      <c r="X145" t="s">
        <v>35</v>
      </c>
      <c r="Y145" t="s">
        <v>571</v>
      </c>
      <c r="Z145" t="s">
        <v>40</v>
      </c>
      <c r="AA145" t="s">
        <v>35</v>
      </c>
      <c r="AB145" t="s">
        <v>35</v>
      </c>
      <c r="AC145" t="s">
        <v>35</v>
      </c>
      <c r="AD145" t="str">
        <f>HYPERLINK("https://esastar-publication.sso.esa.int/ESATenderActions/details/187382", "https://esastar-publication.sso.esa.int/ESATenderActions/details/187382")</f>
        <v>https://esastar-publication.sso.esa.int/ESATenderActions/details/187382</v>
      </c>
    </row>
    <row r="146" spans="1:30" x14ac:dyDescent="0.35">
      <c r="A146" t="s">
        <v>951</v>
      </c>
      <c r="B146" t="s">
        <v>952</v>
      </c>
      <c r="C146" t="s">
        <v>50</v>
      </c>
      <c r="D146" t="s">
        <v>953</v>
      </c>
      <c r="E146" t="s">
        <v>34</v>
      </c>
      <c r="F146" t="s">
        <v>35</v>
      </c>
      <c r="G146" s="1">
        <v>46160</v>
      </c>
      <c r="H146" t="s">
        <v>35</v>
      </c>
      <c r="I146" t="s">
        <v>35</v>
      </c>
      <c r="J146" t="s">
        <v>35</v>
      </c>
      <c r="K146" t="s">
        <v>35</v>
      </c>
      <c r="L146" s="1">
        <v>46160</v>
      </c>
      <c r="M146" t="s">
        <v>52</v>
      </c>
      <c r="N146" t="s">
        <v>37</v>
      </c>
      <c r="O146" t="s">
        <v>64</v>
      </c>
      <c r="P146" t="s">
        <v>140</v>
      </c>
      <c r="Q146" t="s">
        <v>40</v>
      </c>
      <c r="R146" t="s">
        <v>40</v>
      </c>
      <c r="S146" t="s">
        <v>133</v>
      </c>
      <c r="T146" t="s">
        <v>67</v>
      </c>
      <c r="U146" t="s">
        <v>569</v>
      </c>
      <c r="V146" t="s">
        <v>56</v>
      </c>
      <c r="W146" t="s">
        <v>954</v>
      </c>
      <c r="X146" t="s">
        <v>35</v>
      </c>
      <c r="Y146" t="s">
        <v>955</v>
      </c>
      <c r="Z146" t="s">
        <v>40</v>
      </c>
      <c r="AA146" t="s">
        <v>35</v>
      </c>
      <c r="AB146" t="s">
        <v>777</v>
      </c>
      <c r="AC146" t="s">
        <v>35</v>
      </c>
      <c r="AD146" t="str">
        <f>HYPERLINK("https://esastar-publication.sso.esa.int/ESATenderActions/details/187381", "https://esastar-publication.sso.esa.int/ESATenderActions/details/187381")</f>
        <v>https://esastar-publication.sso.esa.int/ESATenderActions/details/187381</v>
      </c>
    </row>
    <row r="147" spans="1:30" x14ac:dyDescent="0.35">
      <c r="A147" t="s">
        <v>956</v>
      </c>
      <c r="B147" t="s">
        <v>957</v>
      </c>
      <c r="C147" t="s">
        <v>50</v>
      </c>
      <c r="D147" t="s">
        <v>958</v>
      </c>
      <c r="E147" t="s">
        <v>34</v>
      </c>
      <c r="F147" t="s">
        <v>35</v>
      </c>
      <c r="G147" s="1">
        <v>46160</v>
      </c>
      <c r="H147" t="s">
        <v>35</v>
      </c>
      <c r="I147" t="s">
        <v>35</v>
      </c>
      <c r="J147" t="s">
        <v>35</v>
      </c>
      <c r="K147" t="s">
        <v>35</v>
      </c>
      <c r="L147" s="1">
        <v>46303</v>
      </c>
      <c r="M147" t="s">
        <v>172</v>
      </c>
      <c r="N147" t="s">
        <v>37</v>
      </c>
      <c r="O147" t="s">
        <v>38</v>
      </c>
      <c r="P147" t="s">
        <v>140</v>
      </c>
      <c r="Q147" t="s">
        <v>65</v>
      </c>
      <c r="R147" t="s">
        <v>40</v>
      </c>
      <c r="S147" t="s">
        <v>123</v>
      </c>
      <c r="T147" t="s">
        <v>67</v>
      </c>
      <c r="U147" t="s">
        <v>569</v>
      </c>
      <c r="V147" t="s">
        <v>56</v>
      </c>
      <c r="W147" t="s">
        <v>570</v>
      </c>
      <c r="X147" t="s">
        <v>35</v>
      </c>
      <c r="Y147" t="s">
        <v>959</v>
      </c>
      <c r="Z147" t="s">
        <v>40</v>
      </c>
      <c r="AA147" t="s">
        <v>35</v>
      </c>
      <c r="AB147" t="s">
        <v>35</v>
      </c>
      <c r="AC147" t="s">
        <v>35</v>
      </c>
      <c r="AD147" t="str">
        <f>HYPERLINK("https://esastar-publication.sso.esa.int/ESATenderActions/details/187380", "https://esastar-publication.sso.esa.int/ESATenderActions/details/187380")</f>
        <v>https://esastar-publication.sso.esa.int/ESATenderActions/details/187380</v>
      </c>
    </row>
    <row r="148" spans="1:30" x14ac:dyDescent="0.35">
      <c r="A148" t="s">
        <v>960</v>
      </c>
      <c r="B148" t="s">
        <v>961</v>
      </c>
      <c r="C148" t="s">
        <v>50</v>
      </c>
      <c r="D148" t="s">
        <v>962</v>
      </c>
      <c r="E148" t="s">
        <v>34</v>
      </c>
      <c r="F148" t="s">
        <v>35</v>
      </c>
      <c r="G148" s="1">
        <v>46160</v>
      </c>
      <c r="H148" t="s">
        <v>35</v>
      </c>
      <c r="I148" t="s">
        <v>35</v>
      </c>
      <c r="J148" t="s">
        <v>35</v>
      </c>
      <c r="K148" t="s">
        <v>35</v>
      </c>
      <c r="L148" s="1">
        <v>46160</v>
      </c>
      <c r="M148" t="s">
        <v>52</v>
      </c>
      <c r="N148" t="s">
        <v>37</v>
      </c>
      <c r="O148" t="s">
        <v>38</v>
      </c>
      <c r="P148" t="s">
        <v>140</v>
      </c>
      <c r="Q148" t="s">
        <v>40</v>
      </c>
      <c r="R148" t="s">
        <v>40</v>
      </c>
      <c r="S148" t="s">
        <v>123</v>
      </c>
      <c r="T148" t="s">
        <v>67</v>
      </c>
      <c r="U148" t="s">
        <v>569</v>
      </c>
      <c r="V148" t="s">
        <v>56</v>
      </c>
      <c r="W148" t="s">
        <v>799</v>
      </c>
      <c r="X148" t="s">
        <v>35</v>
      </c>
      <c r="Y148" t="s">
        <v>963</v>
      </c>
      <c r="Z148" t="s">
        <v>40</v>
      </c>
      <c r="AA148" t="s">
        <v>35</v>
      </c>
      <c r="AB148" t="s">
        <v>35</v>
      </c>
      <c r="AC148" t="s">
        <v>35</v>
      </c>
      <c r="AD148" t="str">
        <f>HYPERLINK("https://esastar-publication.sso.esa.int/ESATenderActions/details/187378", "https://esastar-publication.sso.esa.int/ESATenderActions/details/187378")</f>
        <v>https://esastar-publication.sso.esa.int/ESATenderActions/details/187378</v>
      </c>
    </row>
    <row r="149" spans="1:30" x14ac:dyDescent="0.35">
      <c r="A149" t="s">
        <v>964</v>
      </c>
      <c r="B149" t="s">
        <v>965</v>
      </c>
      <c r="C149" t="s">
        <v>50</v>
      </c>
      <c r="D149" t="s">
        <v>966</v>
      </c>
      <c r="E149" t="s">
        <v>34</v>
      </c>
      <c r="F149" t="s">
        <v>35</v>
      </c>
      <c r="G149" s="1">
        <v>46160</v>
      </c>
      <c r="H149" t="s">
        <v>35</v>
      </c>
      <c r="I149" t="s">
        <v>35</v>
      </c>
      <c r="J149" t="s">
        <v>35</v>
      </c>
      <c r="K149" t="s">
        <v>35</v>
      </c>
      <c r="L149" s="1">
        <v>46304</v>
      </c>
      <c r="M149" t="s">
        <v>75</v>
      </c>
      <c r="N149" t="s">
        <v>37</v>
      </c>
      <c r="O149" t="s">
        <v>38</v>
      </c>
      <c r="P149" t="s">
        <v>35</v>
      </c>
      <c r="Q149" t="s">
        <v>65</v>
      </c>
      <c r="R149" t="s">
        <v>40</v>
      </c>
      <c r="S149" t="s">
        <v>123</v>
      </c>
      <c r="T149" t="s">
        <v>67</v>
      </c>
      <c r="U149" t="s">
        <v>569</v>
      </c>
      <c r="V149" t="s">
        <v>35</v>
      </c>
      <c r="W149" t="s">
        <v>967</v>
      </c>
      <c r="X149" t="s">
        <v>35</v>
      </c>
      <c r="Y149" t="s">
        <v>968</v>
      </c>
      <c r="Z149" t="s">
        <v>40</v>
      </c>
      <c r="AA149" t="s">
        <v>35</v>
      </c>
      <c r="AB149" t="s">
        <v>35</v>
      </c>
      <c r="AC149" t="s">
        <v>35</v>
      </c>
      <c r="AD149" t="str">
        <f>HYPERLINK("https://esastar-publication.sso.esa.int/ESATenderActions/details/187377", "https://esastar-publication.sso.esa.int/ESATenderActions/details/187377")</f>
        <v>https://esastar-publication.sso.esa.int/ESATenderActions/details/187377</v>
      </c>
    </row>
    <row r="150" spans="1:30" x14ac:dyDescent="0.35">
      <c r="A150" t="s">
        <v>969</v>
      </c>
      <c r="B150" t="s">
        <v>970</v>
      </c>
      <c r="C150" t="s">
        <v>50</v>
      </c>
      <c r="D150" t="s">
        <v>971</v>
      </c>
      <c r="E150" t="s">
        <v>34</v>
      </c>
      <c r="F150" t="s">
        <v>35</v>
      </c>
      <c r="G150" s="1">
        <v>46160</v>
      </c>
      <c r="H150" t="s">
        <v>35</v>
      </c>
      <c r="I150" t="s">
        <v>35</v>
      </c>
      <c r="J150" t="s">
        <v>35</v>
      </c>
      <c r="K150" t="s">
        <v>35</v>
      </c>
      <c r="L150" s="1">
        <v>46308</v>
      </c>
      <c r="M150" t="s">
        <v>75</v>
      </c>
      <c r="N150" t="s">
        <v>37</v>
      </c>
      <c r="O150" t="s">
        <v>64</v>
      </c>
      <c r="P150" t="s">
        <v>35</v>
      </c>
      <c r="Q150" t="s">
        <v>65</v>
      </c>
      <c r="R150" t="s">
        <v>40</v>
      </c>
      <c r="S150" t="s">
        <v>133</v>
      </c>
      <c r="T150" t="s">
        <v>141</v>
      </c>
      <c r="U150" t="s">
        <v>569</v>
      </c>
      <c r="V150" t="s">
        <v>35</v>
      </c>
      <c r="W150" t="s">
        <v>954</v>
      </c>
      <c r="X150" t="s">
        <v>35</v>
      </c>
      <c r="Y150" t="s">
        <v>968</v>
      </c>
      <c r="Z150" t="s">
        <v>40</v>
      </c>
      <c r="AA150" t="s">
        <v>35</v>
      </c>
      <c r="AB150" t="s">
        <v>35</v>
      </c>
      <c r="AC150" t="s">
        <v>35</v>
      </c>
      <c r="AD150" t="str">
        <f>HYPERLINK("https://esastar-publication.sso.esa.int/ESATenderActions/details/187376", "https://esastar-publication.sso.esa.int/ESATenderActions/details/187376")</f>
        <v>https://esastar-publication.sso.esa.int/ESATenderActions/details/187376</v>
      </c>
    </row>
    <row r="151" spans="1:30" x14ac:dyDescent="0.35">
      <c r="A151" t="s">
        <v>972</v>
      </c>
      <c r="B151" t="s">
        <v>973</v>
      </c>
      <c r="C151" t="s">
        <v>50</v>
      </c>
      <c r="D151" t="s">
        <v>758</v>
      </c>
      <c r="E151" t="s">
        <v>34</v>
      </c>
      <c r="F151" t="s">
        <v>35</v>
      </c>
      <c r="G151" s="1">
        <v>46160</v>
      </c>
      <c r="H151" t="s">
        <v>35</v>
      </c>
      <c r="I151" t="s">
        <v>35</v>
      </c>
      <c r="J151" t="s">
        <v>35</v>
      </c>
      <c r="K151" t="s">
        <v>35</v>
      </c>
      <c r="L151" s="1">
        <v>46190</v>
      </c>
      <c r="M151" t="s">
        <v>172</v>
      </c>
      <c r="N151" t="s">
        <v>37</v>
      </c>
      <c r="O151" t="s">
        <v>38</v>
      </c>
      <c r="P151" t="s">
        <v>39</v>
      </c>
      <c r="Q151" t="s">
        <v>40</v>
      </c>
      <c r="R151" t="s">
        <v>40</v>
      </c>
      <c r="S151" t="s">
        <v>657</v>
      </c>
      <c r="T151" t="s">
        <v>219</v>
      </c>
      <c r="U151" t="s">
        <v>43</v>
      </c>
      <c r="V151" t="s">
        <v>80</v>
      </c>
      <c r="W151" t="s">
        <v>974</v>
      </c>
      <c r="X151" t="s">
        <v>35</v>
      </c>
      <c r="Y151" t="s">
        <v>45</v>
      </c>
      <c r="Z151" t="s">
        <v>40</v>
      </c>
      <c r="AA151" t="s">
        <v>35</v>
      </c>
      <c r="AB151" t="s">
        <v>658</v>
      </c>
      <c r="AC151" t="s">
        <v>760</v>
      </c>
      <c r="AD151" t="str">
        <f>HYPERLINK("https://esastar-publication.sso.esa.int/ESATenderActions/details/187375", "https://esastar-publication.sso.esa.int/ESATenderActions/details/187375")</f>
        <v>https://esastar-publication.sso.esa.int/ESATenderActions/details/187375</v>
      </c>
    </row>
    <row r="152" spans="1:30" x14ac:dyDescent="0.35">
      <c r="A152" t="s">
        <v>975</v>
      </c>
      <c r="B152" t="s">
        <v>976</v>
      </c>
      <c r="C152" t="s">
        <v>50</v>
      </c>
      <c r="D152" t="s">
        <v>977</v>
      </c>
      <c r="E152" t="s">
        <v>34</v>
      </c>
      <c r="F152" t="s">
        <v>35</v>
      </c>
      <c r="G152" s="1">
        <v>46160</v>
      </c>
      <c r="H152" t="s">
        <v>35</v>
      </c>
      <c r="I152" t="s">
        <v>35</v>
      </c>
      <c r="J152" t="s">
        <v>35</v>
      </c>
      <c r="K152" t="s">
        <v>35</v>
      </c>
      <c r="L152" s="1">
        <v>46309</v>
      </c>
      <c r="M152" t="s">
        <v>63</v>
      </c>
      <c r="N152" t="s">
        <v>37</v>
      </c>
      <c r="O152" t="s">
        <v>64</v>
      </c>
      <c r="P152" t="s">
        <v>39</v>
      </c>
      <c r="Q152" t="s">
        <v>65</v>
      </c>
      <c r="R152" t="s">
        <v>40</v>
      </c>
      <c r="S152" t="s">
        <v>95</v>
      </c>
      <c r="T152" t="s">
        <v>67</v>
      </c>
      <c r="U152" t="s">
        <v>43</v>
      </c>
      <c r="V152" t="s">
        <v>80</v>
      </c>
      <c r="W152" t="s">
        <v>978</v>
      </c>
      <c r="X152" t="s">
        <v>35</v>
      </c>
      <c r="Y152" t="s">
        <v>45</v>
      </c>
      <c r="Z152" t="s">
        <v>40</v>
      </c>
      <c r="AA152" t="s">
        <v>35</v>
      </c>
      <c r="AB152" t="s">
        <v>826</v>
      </c>
      <c r="AC152" t="s">
        <v>979</v>
      </c>
      <c r="AD152" t="str">
        <f>HYPERLINK("https://esastar-publication.sso.esa.int/ESATenderActions/details/187374", "https://esastar-publication.sso.esa.int/ESATenderActions/details/187374")</f>
        <v>https://esastar-publication.sso.esa.int/ESATenderActions/details/187374</v>
      </c>
    </row>
    <row r="153" spans="1:30" hidden="1" x14ac:dyDescent="0.35">
      <c r="A153" t="s">
        <v>980</v>
      </c>
      <c r="B153" t="s">
        <v>981</v>
      </c>
      <c r="C153" t="s">
        <v>32</v>
      </c>
      <c r="D153" t="s">
        <v>982</v>
      </c>
      <c r="E153" t="s">
        <v>34</v>
      </c>
      <c r="F153" t="s">
        <v>35</v>
      </c>
      <c r="G153" s="1">
        <v>46160</v>
      </c>
      <c r="H153" s="1">
        <v>46224</v>
      </c>
      <c r="I153" s="1">
        <v>46325</v>
      </c>
      <c r="J153" s="1">
        <v>46311</v>
      </c>
      <c r="K153" s="1">
        <v>46311</v>
      </c>
      <c r="L153" s="1">
        <v>46314</v>
      </c>
      <c r="M153" t="s">
        <v>36</v>
      </c>
      <c r="N153" t="s">
        <v>37</v>
      </c>
      <c r="O153" t="s">
        <v>64</v>
      </c>
      <c r="P153" t="s">
        <v>77</v>
      </c>
      <c r="Q153" t="s">
        <v>40</v>
      </c>
      <c r="R153" t="s">
        <v>40</v>
      </c>
      <c r="S153" t="s">
        <v>425</v>
      </c>
      <c r="T153" t="s">
        <v>67</v>
      </c>
      <c r="U153" t="s">
        <v>426</v>
      </c>
      <c r="V153" t="s">
        <v>35</v>
      </c>
      <c r="W153" t="s">
        <v>35</v>
      </c>
      <c r="X153" t="s">
        <v>983</v>
      </c>
      <c r="Y153" t="s">
        <v>70</v>
      </c>
      <c r="Z153" t="s">
        <v>40</v>
      </c>
      <c r="AA153" t="s">
        <v>35</v>
      </c>
      <c r="AB153" t="s">
        <v>109</v>
      </c>
      <c r="AC153" t="s">
        <v>35</v>
      </c>
      <c r="AD153" t="str">
        <f>HYPERLINK("https://esastar-publication.sso.esa.int/ESATenderActions/details/187367", "https://esastar-publication.sso.esa.int/ESATenderActions/details/187367")</f>
        <v>https://esastar-publication.sso.esa.int/ESATenderActions/details/187367</v>
      </c>
    </row>
    <row r="154" spans="1:30" ht="72.5" hidden="1" x14ac:dyDescent="0.35">
      <c r="A154" t="s">
        <v>984</v>
      </c>
      <c r="B154" t="s">
        <v>985</v>
      </c>
      <c r="C154" t="s">
        <v>32</v>
      </c>
      <c r="D154" t="s">
        <v>986</v>
      </c>
      <c r="E154" t="s">
        <v>34</v>
      </c>
      <c r="F154" t="s">
        <v>35</v>
      </c>
      <c r="G154" s="1">
        <v>46160</v>
      </c>
      <c r="H154" s="1">
        <v>46169</v>
      </c>
      <c r="I154" s="1">
        <v>46351</v>
      </c>
      <c r="J154" s="1">
        <v>46341</v>
      </c>
      <c r="K154" s="1">
        <v>46341</v>
      </c>
      <c r="L154" s="1">
        <v>46308</v>
      </c>
      <c r="M154" t="s">
        <v>319</v>
      </c>
      <c r="N154" t="s">
        <v>37</v>
      </c>
      <c r="O154" t="s">
        <v>64</v>
      </c>
      <c r="P154" t="s">
        <v>35</v>
      </c>
      <c r="Q154" t="s">
        <v>65</v>
      </c>
      <c r="R154" t="s">
        <v>40</v>
      </c>
      <c r="S154" t="s">
        <v>843</v>
      </c>
      <c r="T154" t="s">
        <v>67</v>
      </c>
      <c r="U154" t="s">
        <v>987</v>
      </c>
      <c r="V154" t="s">
        <v>35</v>
      </c>
      <c r="W154" t="s">
        <v>35</v>
      </c>
      <c r="X154" t="s">
        <v>919</v>
      </c>
      <c r="Y154" t="s">
        <v>988</v>
      </c>
      <c r="Z154" t="s">
        <v>40</v>
      </c>
      <c r="AA154" t="s">
        <v>35</v>
      </c>
      <c r="AB154" t="s">
        <v>989</v>
      </c>
      <c r="AC154" t="s">
        <v>990</v>
      </c>
      <c r="AD154" t="str">
        <f>HYPERLINK("https://esastar-publication.sso.esa.int/ESATenderActions/details/187358", "https://esastar-publication.sso.esa.int/ESATenderActions/details/187358")</f>
        <v>https://esastar-publication.sso.esa.int/ESATenderActions/details/187358</v>
      </c>
    </row>
    <row r="155" spans="1:30" x14ac:dyDescent="0.35">
      <c r="A155" t="s">
        <v>991</v>
      </c>
      <c r="B155" t="s">
        <v>992</v>
      </c>
      <c r="C155" t="s">
        <v>50</v>
      </c>
      <c r="D155" t="s">
        <v>993</v>
      </c>
      <c r="E155" t="s">
        <v>34</v>
      </c>
      <c r="F155" t="s">
        <v>35</v>
      </c>
      <c r="G155" s="1">
        <v>46160</v>
      </c>
      <c r="H155" t="s">
        <v>35</v>
      </c>
      <c r="I155" t="s">
        <v>35</v>
      </c>
      <c r="J155" t="s">
        <v>35</v>
      </c>
      <c r="K155" t="s">
        <v>35</v>
      </c>
      <c r="L155" s="1">
        <v>46177</v>
      </c>
      <c r="M155" t="s">
        <v>172</v>
      </c>
      <c r="N155" t="s">
        <v>37</v>
      </c>
      <c r="O155" t="s">
        <v>64</v>
      </c>
      <c r="P155" t="s">
        <v>140</v>
      </c>
      <c r="Q155" t="s">
        <v>40</v>
      </c>
      <c r="R155" t="s">
        <v>40</v>
      </c>
      <c r="S155" t="s">
        <v>734</v>
      </c>
      <c r="T155" t="s">
        <v>67</v>
      </c>
      <c r="U155" t="s">
        <v>830</v>
      </c>
      <c r="V155" t="s">
        <v>56</v>
      </c>
      <c r="W155" t="s">
        <v>994</v>
      </c>
      <c r="X155" t="s">
        <v>35</v>
      </c>
      <c r="Y155" t="s">
        <v>832</v>
      </c>
      <c r="Z155" t="s">
        <v>40</v>
      </c>
      <c r="AA155" t="s">
        <v>35</v>
      </c>
      <c r="AB155" t="s">
        <v>815</v>
      </c>
      <c r="AC155" t="s">
        <v>995</v>
      </c>
      <c r="AD155" t="str">
        <f>HYPERLINK("https://esastar-publication.sso.esa.int/ESATenderActions/details/187354", "https://esastar-publication.sso.esa.int/ESATenderActions/details/187354")</f>
        <v>https://esastar-publication.sso.esa.int/ESATenderActions/details/187354</v>
      </c>
    </row>
    <row r="156" spans="1:30" hidden="1" x14ac:dyDescent="0.35">
      <c r="A156" t="s">
        <v>996</v>
      </c>
      <c r="B156" t="s">
        <v>997</v>
      </c>
      <c r="C156" t="s">
        <v>32</v>
      </c>
      <c r="D156" t="s">
        <v>998</v>
      </c>
      <c r="E156" t="s">
        <v>34</v>
      </c>
      <c r="F156" t="s">
        <v>35</v>
      </c>
      <c r="G156" s="1">
        <v>46160</v>
      </c>
      <c r="H156" s="1">
        <v>46288</v>
      </c>
      <c r="I156" s="1">
        <v>46346</v>
      </c>
      <c r="J156" s="1">
        <v>46332</v>
      </c>
      <c r="K156" s="1">
        <v>46332</v>
      </c>
      <c r="L156" s="1">
        <v>46288</v>
      </c>
      <c r="M156" t="s">
        <v>122</v>
      </c>
      <c r="N156" t="s">
        <v>37</v>
      </c>
      <c r="O156" t="s">
        <v>64</v>
      </c>
      <c r="P156" t="s">
        <v>35</v>
      </c>
      <c r="Q156" t="s">
        <v>65</v>
      </c>
      <c r="R156" t="s">
        <v>40</v>
      </c>
      <c r="S156" t="s">
        <v>734</v>
      </c>
      <c r="T156" t="s">
        <v>67</v>
      </c>
      <c r="U156" t="s">
        <v>830</v>
      </c>
      <c r="V156" t="s">
        <v>35</v>
      </c>
      <c r="W156" t="s">
        <v>35</v>
      </c>
      <c r="X156" t="s">
        <v>305</v>
      </c>
      <c r="Y156" t="s">
        <v>999</v>
      </c>
      <c r="Z156" t="s">
        <v>40</v>
      </c>
      <c r="AA156" t="s">
        <v>35</v>
      </c>
      <c r="AB156" t="s">
        <v>1000</v>
      </c>
      <c r="AC156" t="s">
        <v>861</v>
      </c>
      <c r="AD156" t="str">
        <f>HYPERLINK("https://esastar-publication.sso.esa.int/ESATenderActions/details/187350", "https://esastar-publication.sso.esa.int/ESATenderActions/details/187350")</f>
        <v>https://esastar-publication.sso.esa.int/ESATenderActions/details/187350</v>
      </c>
    </row>
    <row r="157" spans="1:30" hidden="1" x14ac:dyDescent="0.35">
      <c r="A157" t="s">
        <v>1001</v>
      </c>
      <c r="B157" t="s">
        <v>1002</v>
      </c>
      <c r="C157" t="s">
        <v>32</v>
      </c>
      <c r="D157" t="s">
        <v>1003</v>
      </c>
      <c r="E157" t="s">
        <v>102</v>
      </c>
      <c r="F157" t="s">
        <v>352</v>
      </c>
      <c r="G157" s="1">
        <v>46160</v>
      </c>
      <c r="H157" s="1">
        <v>46161</v>
      </c>
      <c r="I157" s="1">
        <v>47483</v>
      </c>
      <c r="J157" s="1">
        <v>47423</v>
      </c>
      <c r="K157" s="1">
        <v>47423</v>
      </c>
      <c r="L157" s="1">
        <v>46314</v>
      </c>
      <c r="M157" t="s">
        <v>172</v>
      </c>
      <c r="N157" t="s">
        <v>37</v>
      </c>
      <c r="O157" t="s">
        <v>199</v>
      </c>
      <c r="P157" t="s">
        <v>35</v>
      </c>
      <c r="Q157" t="s">
        <v>40</v>
      </c>
      <c r="R157" t="s">
        <v>40</v>
      </c>
      <c r="S157" t="s">
        <v>378</v>
      </c>
      <c r="T157" t="s">
        <v>67</v>
      </c>
      <c r="U157" t="s">
        <v>1004</v>
      </c>
      <c r="V157" t="s">
        <v>35</v>
      </c>
      <c r="W157" t="s">
        <v>35</v>
      </c>
      <c r="X157" t="s">
        <v>388</v>
      </c>
      <c r="Y157" t="s">
        <v>1005</v>
      </c>
      <c r="Z157" t="s">
        <v>40</v>
      </c>
      <c r="AA157" t="s">
        <v>35</v>
      </c>
      <c r="AB157" t="s">
        <v>109</v>
      </c>
      <c r="AC157" t="s">
        <v>35</v>
      </c>
      <c r="AD157" t="str">
        <f>HYPERLINK("https://esastar-publication.sso.esa.int/ESATenderActions/details/187346", "https://esastar-publication.sso.esa.int/ESATenderActions/details/187346")</f>
        <v>https://esastar-publication.sso.esa.int/ESATenderActions/details/187346</v>
      </c>
    </row>
    <row r="158" spans="1:30" x14ac:dyDescent="0.35">
      <c r="A158" t="s">
        <v>1006</v>
      </c>
      <c r="B158" t="s">
        <v>1007</v>
      </c>
      <c r="C158" t="s">
        <v>50</v>
      </c>
      <c r="D158" t="s">
        <v>1008</v>
      </c>
      <c r="E158" t="s">
        <v>34</v>
      </c>
      <c r="F158" t="s">
        <v>35</v>
      </c>
      <c r="G158" s="1">
        <v>46160</v>
      </c>
      <c r="H158" t="s">
        <v>35</v>
      </c>
      <c r="I158" t="s">
        <v>35</v>
      </c>
      <c r="J158" t="s">
        <v>35</v>
      </c>
      <c r="K158" t="s">
        <v>35</v>
      </c>
      <c r="L158" s="1">
        <v>46160</v>
      </c>
      <c r="M158" t="s">
        <v>52</v>
      </c>
      <c r="N158" t="s">
        <v>37</v>
      </c>
      <c r="O158" t="s">
        <v>64</v>
      </c>
      <c r="P158" t="s">
        <v>39</v>
      </c>
      <c r="Q158" t="s">
        <v>40</v>
      </c>
      <c r="R158" t="s">
        <v>40</v>
      </c>
      <c r="S158" t="s">
        <v>746</v>
      </c>
      <c r="T158" t="s">
        <v>67</v>
      </c>
      <c r="U158" t="s">
        <v>43</v>
      </c>
      <c r="V158" t="s">
        <v>80</v>
      </c>
      <c r="W158" t="s">
        <v>747</v>
      </c>
      <c r="X158" t="s">
        <v>35</v>
      </c>
      <c r="Y158" t="s">
        <v>45</v>
      </c>
      <c r="Z158" t="s">
        <v>40</v>
      </c>
      <c r="AA158" t="s">
        <v>35</v>
      </c>
      <c r="AB158" t="s">
        <v>935</v>
      </c>
      <c r="AC158" t="s">
        <v>901</v>
      </c>
      <c r="AD158" t="str">
        <f>HYPERLINK("https://esastar-publication.sso.esa.int/ESATenderActions/details/187342", "https://esastar-publication.sso.esa.int/ESATenderActions/details/187342")</f>
        <v>https://esastar-publication.sso.esa.int/ESATenderActions/details/187342</v>
      </c>
    </row>
    <row r="159" spans="1:30" hidden="1" x14ac:dyDescent="0.35">
      <c r="A159" t="s">
        <v>1009</v>
      </c>
      <c r="B159" t="s">
        <v>1010</v>
      </c>
      <c r="C159" t="s">
        <v>32</v>
      </c>
      <c r="D159" t="s">
        <v>1011</v>
      </c>
      <c r="E159" t="s">
        <v>34</v>
      </c>
      <c r="F159" t="s">
        <v>35</v>
      </c>
      <c r="G159" s="1">
        <v>46160</v>
      </c>
      <c r="H159" s="1">
        <v>46288</v>
      </c>
      <c r="I159" s="1">
        <v>46331</v>
      </c>
      <c r="J159" s="1">
        <v>46317</v>
      </c>
      <c r="K159" s="1">
        <v>46317</v>
      </c>
      <c r="L159" s="1">
        <v>46309</v>
      </c>
      <c r="M159" t="s">
        <v>36</v>
      </c>
      <c r="N159" t="s">
        <v>37</v>
      </c>
      <c r="O159" t="s">
        <v>64</v>
      </c>
      <c r="P159" t="s">
        <v>77</v>
      </c>
      <c r="Q159" t="s">
        <v>40</v>
      </c>
      <c r="R159" t="s">
        <v>40</v>
      </c>
      <c r="S159" t="s">
        <v>1012</v>
      </c>
      <c r="T159" t="s">
        <v>67</v>
      </c>
      <c r="U159" t="s">
        <v>175</v>
      </c>
      <c r="V159" t="s">
        <v>35</v>
      </c>
      <c r="W159" t="s">
        <v>35</v>
      </c>
      <c r="X159" t="s">
        <v>690</v>
      </c>
      <c r="Y159" t="s">
        <v>691</v>
      </c>
      <c r="Z159" t="s">
        <v>40</v>
      </c>
      <c r="AA159" t="s">
        <v>35</v>
      </c>
      <c r="AB159" t="s">
        <v>1013</v>
      </c>
      <c r="AC159" t="s">
        <v>35</v>
      </c>
      <c r="AD159" t="str">
        <f>HYPERLINK("https://esastar-publication.sso.esa.int/ESATenderActions/details/187336", "https://esastar-publication.sso.esa.int/ESATenderActions/details/187336")</f>
        <v>https://esastar-publication.sso.esa.int/ESATenderActions/details/187336</v>
      </c>
    </row>
    <row r="160" spans="1:30" ht="43.5" hidden="1" x14ac:dyDescent="0.35">
      <c r="A160" t="s">
        <v>1014</v>
      </c>
      <c r="B160" t="s">
        <v>1015</v>
      </c>
      <c r="C160" t="s">
        <v>32</v>
      </c>
      <c r="D160" t="s">
        <v>1016</v>
      </c>
      <c r="E160" t="s">
        <v>34</v>
      </c>
      <c r="F160" t="s">
        <v>35</v>
      </c>
      <c r="G160" s="1">
        <v>46160</v>
      </c>
      <c r="H160" s="1">
        <v>46289</v>
      </c>
      <c r="I160" s="1">
        <v>46332</v>
      </c>
      <c r="J160" s="1">
        <v>46325</v>
      </c>
      <c r="K160" s="1">
        <v>46325</v>
      </c>
      <c r="L160" s="1">
        <v>46289</v>
      </c>
      <c r="M160" t="s">
        <v>122</v>
      </c>
      <c r="N160" t="s">
        <v>37</v>
      </c>
      <c r="O160" t="s">
        <v>38</v>
      </c>
      <c r="P160" t="s">
        <v>39</v>
      </c>
      <c r="Q160" t="s">
        <v>65</v>
      </c>
      <c r="R160" t="s">
        <v>40</v>
      </c>
      <c r="S160" t="s">
        <v>905</v>
      </c>
      <c r="T160" t="s">
        <v>67</v>
      </c>
      <c r="U160" t="s">
        <v>43</v>
      </c>
      <c r="V160" t="s">
        <v>35</v>
      </c>
      <c r="W160" t="s">
        <v>35</v>
      </c>
      <c r="X160" t="s">
        <v>44</v>
      </c>
      <c r="Y160" t="s">
        <v>397</v>
      </c>
      <c r="Z160" t="s">
        <v>40</v>
      </c>
      <c r="AA160" t="s">
        <v>35</v>
      </c>
      <c r="AB160" t="s">
        <v>1017</v>
      </c>
      <c r="AC160" t="s">
        <v>1018</v>
      </c>
      <c r="AD160" t="str">
        <f>HYPERLINK("https://esastar-publication.sso.esa.int/ESATenderActions/details/187331", "https://esastar-publication.sso.esa.int/ESATenderActions/details/187331")</f>
        <v>https://esastar-publication.sso.esa.int/ESATenderActions/details/187331</v>
      </c>
    </row>
    <row r="161" spans="1:30" hidden="1" x14ac:dyDescent="0.35">
      <c r="A161" t="s">
        <v>1019</v>
      </c>
      <c r="B161" t="s">
        <v>1020</v>
      </c>
      <c r="C161" t="s">
        <v>32</v>
      </c>
      <c r="D161" t="s">
        <v>1021</v>
      </c>
      <c r="E161" t="s">
        <v>34</v>
      </c>
      <c r="F161" t="s">
        <v>35</v>
      </c>
      <c r="G161" s="1">
        <v>46160</v>
      </c>
      <c r="H161" s="1">
        <v>46267</v>
      </c>
      <c r="I161" s="1">
        <v>46317</v>
      </c>
      <c r="J161" s="1">
        <v>46310</v>
      </c>
      <c r="K161" s="1">
        <v>46310</v>
      </c>
      <c r="L161" s="1">
        <v>46310</v>
      </c>
      <c r="M161" t="s">
        <v>36</v>
      </c>
      <c r="N161" t="s">
        <v>53</v>
      </c>
      <c r="O161" t="s">
        <v>38</v>
      </c>
      <c r="P161" t="s">
        <v>54</v>
      </c>
      <c r="Q161" t="s">
        <v>65</v>
      </c>
      <c r="R161" t="s">
        <v>40</v>
      </c>
      <c r="S161" t="s">
        <v>1022</v>
      </c>
      <c r="T161" t="s">
        <v>67</v>
      </c>
      <c r="U161" t="s">
        <v>43</v>
      </c>
      <c r="V161" t="s">
        <v>35</v>
      </c>
      <c r="W161" t="s">
        <v>35</v>
      </c>
      <c r="X161" t="s">
        <v>606</v>
      </c>
      <c r="Y161" t="s">
        <v>45</v>
      </c>
      <c r="Z161" t="s">
        <v>40</v>
      </c>
      <c r="AA161" t="s">
        <v>35</v>
      </c>
      <c r="AB161" t="s">
        <v>1013</v>
      </c>
      <c r="AC161" t="s">
        <v>1023</v>
      </c>
      <c r="AD161" t="str">
        <f>HYPERLINK("https://esastar-publication.sso.esa.int/ESATenderActions/details/187329", "https://esastar-publication.sso.esa.int/ESATenderActions/details/187329")</f>
        <v>https://esastar-publication.sso.esa.int/ESATenderActions/details/187329</v>
      </c>
    </row>
    <row r="162" spans="1:30" x14ac:dyDescent="0.35">
      <c r="A162" t="s">
        <v>1024</v>
      </c>
      <c r="B162" t="s">
        <v>1025</v>
      </c>
      <c r="C162" t="s">
        <v>50</v>
      </c>
      <c r="D162" t="s">
        <v>1026</v>
      </c>
      <c r="E162" t="s">
        <v>34</v>
      </c>
      <c r="F162" t="s">
        <v>35</v>
      </c>
      <c r="G162" s="1">
        <v>46143</v>
      </c>
      <c r="H162" t="s">
        <v>35</v>
      </c>
      <c r="I162" t="s">
        <v>35</v>
      </c>
      <c r="J162" t="s">
        <v>35</v>
      </c>
      <c r="K162" t="s">
        <v>35</v>
      </c>
      <c r="L162" s="1">
        <v>46143</v>
      </c>
      <c r="M162" t="s">
        <v>52</v>
      </c>
      <c r="N162" t="s">
        <v>37</v>
      </c>
      <c r="O162" t="s">
        <v>64</v>
      </c>
      <c r="P162" t="s">
        <v>140</v>
      </c>
      <c r="Q162" t="s">
        <v>40</v>
      </c>
      <c r="R162" t="s">
        <v>40</v>
      </c>
      <c r="S162" t="s">
        <v>123</v>
      </c>
      <c r="T162" t="s">
        <v>67</v>
      </c>
      <c r="U162" t="s">
        <v>124</v>
      </c>
      <c r="V162" t="s">
        <v>56</v>
      </c>
      <c r="W162" t="s">
        <v>799</v>
      </c>
      <c r="X162" t="s">
        <v>35</v>
      </c>
      <c r="Y162" t="s">
        <v>294</v>
      </c>
      <c r="Z162" t="s">
        <v>40</v>
      </c>
      <c r="AA162" t="s">
        <v>35</v>
      </c>
      <c r="AB162" t="s">
        <v>826</v>
      </c>
      <c r="AC162" t="s">
        <v>979</v>
      </c>
      <c r="AD162" t="str">
        <f>HYPERLINK("https://esastar-publication.sso.esa.int/ESATenderActions/details/186408", "https://esastar-publication.sso.esa.int/ESATenderActions/details/186408")</f>
        <v>https://esastar-publication.sso.esa.int/ESATenderActions/details/186408</v>
      </c>
    </row>
    <row r="163" spans="1:30" x14ac:dyDescent="0.35">
      <c r="A163" t="s">
        <v>1027</v>
      </c>
      <c r="B163" t="s">
        <v>1028</v>
      </c>
      <c r="C163" t="s">
        <v>50</v>
      </c>
      <c r="D163" t="s">
        <v>1029</v>
      </c>
      <c r="E163" t="s">
        <v>34</v>
      </c>
      <c r="F163" t="s">
        <v>35</v>
      </c>
      <c r="G163" s="1">
        <v>46143</v>
      </c>
      <c r="H163" t="s">
        <v>35</v>
      </c>
      <c r="I163" t="s">
        <v>35</v>
      </c>
      <c r="J163" t="s">
        <v>35</v>
      </c>
      <c r="K163" t="s">
        <v>35</v>
      </c>
      <c r="L163" s="1">
        <v>46153</v>
      </c>
      <c r="M163" t="s">
        <v>36</v>
      </c>
      <c r="N163" t="s">
        <v>76</v>
      </c>
      <c r="O163" t="s">
        <v>64</v>
      </c>
      <c r="P163" t="s">
        <v>77</v>
      </c>
      <c r="Q163" t="s">
        <v>40</v>
      </c>
      <c r="R163" t="s">
        <v>40</v>
      </c>
      <c r="S163" t="s">
        <v>1030</v>
      </c>
      <c r="T163" t="s">
        <v>67</v>
      </c>
      <c r="U163" t="s">
        <v>1031</v>
      </c>
      <c r="V163" t="s">
        <v>35</v>
      </c>
      <c r="W163" t="s">
        <v>1032</v>
      </c>
      <c r="X163" t="s">
        <v>35</v>
      </c>
      <c r="Y163" t="s">
        <v>1033</v>
      </c>
      <c r="Z163" t="s">
        <v>40</v>
      </c>
      <c r="AA163" t="s">
        <v>35</v>
      </c>
      <c r="AB163" t="s">
        <v>279</v>
      </c>
      <c r="AC163" t="s">
        <v>84</v>
      </c>
      <c r="AD163" t="str">
        <f>HYPERLINK("https://esastar-publication.sso.esa.int/ESATenderActions/details/186406", "https://esastar-publication.sso.esa.int/ESATenderActions/details/186406")</f>
        <v>https://esastar-publication.sso.esa.int/ESATenderActions/details/186406</v>
      </c>
    </row>
    <row r="164" spans="1:30" x14ac:dyDescent="0.35">
      <c r="A164" t="s">
        <v>1034</v>
      </c>
      <c r="B164" t="s">
        <v>1035</v>
      </c>
      <c r="C164" t="s">
        <v>50</v>
      </c>
      <c r="D164" t="s">
        <v>1036</v>
      </c>
      <c r="E164" t="s">
        <v>34</v>
      </c>
      <c r="F164" t="s">
        <v>35</v>
      </c>
      <c r="G164" s="1">
        <v>46143</v>
      </c>
      <c r="H164" t="s">
        <v>35</v>
      </c>
      <c r="I164" t="s">
        <v>35</v>
      </c>
      <c r="J164" t="s">
        <v>35</v>
      </c>
      <c r="K164" t="s">
        <v>35</v>
      </c>
      <c r="L164" s="1">
        <v>46143</v>
      </c>
      <c r="M164" t="s">
        <v>52</v>
      </c>
      <c r="N164" t="s">
        <v>37</v>
      </c>
      <c r="O164" t="s">
        <v>64</v>
      </c>
      <c r="P164" t="s">
        <v>140</v>
      </c>
      <c r="Q164" t="s">
        <v>40</v>
      </c>
      <c r="R164" t="s">
        <v>40</v>
      </c>
      <c r="S164" t="s">
        <v>950</v>
      </c>
      <c r="T164" t="s">
        <v>67</v>
      </c>
      <c r="U164" t="s">
        <v>569</v>
      </c>
      <c r="V164" t="s">
        <v>56</v>
      </c>
      <c r="W164" t="s">
        <v>570</v>
      </c>
      <c r="X164" t="s">
        <v>35</v>
      </c>
      <c r="Y164" t="s">
        <v>571</v>
      </c>
      <c r="Z164" t="s">
        <v>40</v>
      </c>
      <c r="AA164" t="s">
        <v>35</v>
      </c>
      <c r="AB164" t="s">
        <v>35</v>
      </c>
      <c r="AC164" t="s">
        <v>35</v>
      </c>
      <c r="AD164" t="str">
        <f>HYPERLINK("https://esastar-publication.sso.esa.int/ESATenderActions/details/186404", "https://esastar-publication.sso.esa.int/ESATenderActions/details/186404")</f>
        <v>https://esastar-publication.sso.esa.int/ESATenderActions/details/186404</v>
      </c>
    </row>
    <row r="165" spans="1:30" x14ac:dyDescent="0.35">
      <c r="A165" t="s">
        <v>1037</v>
      </c>
      <c r="B165" t="s">
        <v>1038</v>
      </c>
      <c r="C165" t="s">
        <v>50</v>
      </c>
      <c r="D165" t="s">
        <v>1039</v>
      </c>
      <c r="E165" t="s">
        <v>34</v>
      </c>
      <c r="F165" t="s">
        <v>35</v>
      </c>
      <c r="G165" s="1">
        <v>46143</v>
      </c>
      <c r="H165" t="s">
        <v>35</v>
      </c>
      <c r="I165" t="s">
        <v>35</v>
      </c>
      <c r="J165" t="s">
        <v>35</v>
      </c>
      <c r="K165" t="s">
        <v>35</v>
      </c>
      <c r="L165" s="1">
        <v>46143</v>
      </c>
      <c r="M165" t="s">
        <v>52</v>
      </c>
      <c r="N165" t="s">
        <v>37</v>
      </c>
      <c r="O165" t="s">
        <v>64</v>
      </c>
      <c r="P165" t="s">
        <v>140</v>
      </c>
      <c r="Q165" t="s">
        <v>40</v>
      </c>
      <c r="R165" t="s">
        <v>40</v>
      </c>
      <c r="S165" t="s">
        <v>123</v>
      </c>
      <c r="T165" t="s">
        <v>141</v>
      </c>
      <c r="U165" t="s">
        <v>569</v>
      </c>
      <c r="V165" t="s">
        <v>56</v>
      </c>
      <c r="W165" t="s">
        <v>799</v>
      </c>
      <c r="X165" t="s">
        <v>35</v>
      </c>
      <c r="Y165" t="s">
        <v>571</v>
      </c>
      <c r="Z165" t="s">
        <v>40</v>
      </c>
      <c r="AA165" t="s">
        <v>35</v>
      </c>
      <c r="AB165" t="s">
        <v>35</v>
      </c>
      <c r="AC165" t="s">
        <v>35</v>
      </c>
      <c r="AD165" t="str">
        <f>HYPERLINK("https://esastar-publication.sso.esa.int/ESATenderActions/details/186403", "https://esastar-publication.sso.esa.int/ESATenderActions/details/186403")</f>
        <v>https://esastar-publication.sso.esa.int/ESATenderActions/details/186403</v>
      </c>
    </row>
    <row r="166" spans="1:30" x14ac:dyDescent="0.35">
      <c r="A166" t="s">
        <v>1040</v>
      </c>
      <c r="B166" t="s">
        <v>1041</v>
      </c>
      <c r="C166" t="s">
        <v>50</v>
      </c>
      <c r="D166" t="s">
        <v>1042</v>
      </c>
      <c r="E166" t="s">
        <v>34</v>
      </c>
      <c r="F166" t="s">
        <v>35</v>
      </c>
      <c r="G166" s="1">
        <v>46143</v>
      </c>
      <c r="H166" t="s">
        <v>35</v>
      </c>
      <c r="I166" t="s">
        <v>35</v>
      </c>
      <c r="J166" t="s">
        <v>35</v>
      </c>
      <c r="K166" t="s">
        <v>35</v>
      </c>
      <c r="L166" s="1">
        <v>46143</v>
      </c>
      <c r="M166" t="s">
        <v>52</v>
      </c>
      <c r="N166" t="s">
        <v>37</v>
      </c>
      <c r="O166" t="s">
        <v>64</v>
      </c>
      <c r="P166" t="s">
        <v>140</v>
      </c>
      <c r="Q166" t="s">
        <v>40</v>
      </c>
      <c r="R166" t="s">
        <v>40</v>
      </c>
      <c r="S166" t="s">
        <v>123</v>
      </c>
      <c r="T166" t="s">
        <v>141</v>
      </c>
      <c r="U166" t="s">
        <v>569</v>
      </c>
      <c r="V166" t="s">
        <v>80</v>
      </c>
      <c r="W166" t="s">
        <v>799</v>
      </c>
      <c r="X166" t="s">
        <v>35</v>
      </c>
      <c r="Y166" t="s">
        <v>571</v>
      </c>
      <c r="Z166" t="s">
        <v>40</v>
      </c>
      <c r="AA166" t="s">
        <v>35</v>
      </c>
      <c r="AB166" t="s">
        <v>35</v>
      </c>
      <c r="AC166" t="s">
        <v>35</v>
      </c>
      <c r="AD166" t="str">
        <f>HYPERLINK("https://esastar-publication.sso.esa.int/ESATenderActions/details/186402", "https://esastar-publication.sso.esa.int/ESATenderActions/details/186402")</f>
        <v>https://esastar-publication.sso.esa.int/ESATenderActions/details/186402</v>
      </c>
    </row>
    <row r="167" spans="1:30" hidden="1" x14ac:dyDescent="0.35">
      <c r="A167" t="s">
        <v>1043</v>
      </c>
      <c r="B167" t="s">
        <v>1044</v>
      </c>
      <c r="C167" t="s">
        <v>32</v>
      </c>
      <c r="D167" t="s">
        <v>1045</v>
      </c>
      <c r="E167" t="s">
        <v>34</v>
      </c>
      <c r="F167" t="s">
        <v>35</v>
      </c>
      <c r="G167" s="1">
        <v>46143</v>
      </c>
      <c r="H167" s="1">
        <v>46309</v>
      </c>
      <c r="I167" s="1">
        <v>46363</v>
      </c>
      <c r="J167" s="1">
        <v>46349</v>
      </c>
      <c r="K167" s="1">
        <v>46349</v>
      </c>
      <c r="L167" s="1">
        <v>46309</v>
      </c>
      <c r="M167" t="s">
        <v>122</v>
      </c>
      <c r="N167" t="s">
        <v>501</v>
      </c>
      <c r="O167" t="s">
        <v>64</v>
      </c>
      <c r="P167" t="s">
        <v>35</v>
      </c>
      <c r="Q167" t="s">
        <v>40</v>
      </c>
      <c r="R167" t="s">
        <v>40</v>
      </c>
      <c r="S167" t="s">
        <v>189</v>
      </c>
      <c r="T167" t="s">
        <v>67</v>
      </c>
      <c r="U167" t="s">
        <v>190</v>
      </c>
      <c r="V167" t="s">
        <v>35</v>
      </c>
      <c r="W167" t="s">
        <v>35</v>
      </c>
      <c r="X167" t="s">
        <v>134</v>
      </c>
      <c r="Y167" t="s">
        <v>301</v>
      </c>
      <c r="Z167" t="s">
        <v>40</v>
      </c>
      <c r="AA167" t="s">
        <v>35</v>
      </c>
      <c r="AB167" t="s">
        <v>1046</v>
      </c>
      <c r="AC167" t="s">
        <v>447</v>
      </c>
      <c r="AD167" t="str">
        <f>HYPERLINK("https://esastar-publication.sso.esa.int/ESATenderActions/details/186399", "https://esastar-publication.sso.esa.int/ESATenderActions/details/186399")</f>
        <v>https://esastar-publication.sso.esa.int/ESATenderActions/details/186399</v>
      </c>
    </row>
    <row r="168" spans="1:30" hidden="1" x14ac:dyDescent="0.35">
      <c r="A168" t="s">
        <v>1047</v>
      </c>
      <c r="B168" t="s">
        <v>1048</v>
      </c>
      <c r="C168" t="s">
        <v>32</v>
      </c>
      <c r="D168" t="s">
        <v>1049</v>
      </c>
      <c r="E168" t="s">
        <v>102</v>
      </c>
      <c r="F168" t="s">
        <v>352</v>
      </c>
      <c r="G168" s="1">
        <v>46143</v>
      </c>
      <c r="H168" s="1">
        <v>46189</v>
      </c>
      <c r="I168" s="1">
        <v>47483</v>
      </c>
      <c r="J168" s="1">
        <v>47469</v>
      </c>
      <c r="K168" s="1">
        <v>47469</v>
      </c>
      <c r="L168" s="1">
        <v>46288</v>
      </c>
      <c r="M168" t="s">
        <v>36</v>
      </c>
      <c r="N168" t="s">
        <v>76</v>
      </c>
      <c r="O168" t="s">
        <v>64</v>
      </c>
      <c r="P168" t="s">
        <v>77</v>
      </c>
      <c r="Q168" t="s">
        <v>65</v>
      </c>
      <c r="R168" t="s">
        <v>40</v>
      </c>
      <c r="S168" t="s">
        <v>1050</v>
      </c>
      <c r="T168" t="s">
        <v>67</v>
      </c>
      <c r="U168" t="s">
        <v>1051</v>
      </c>
      <c r="V168" t="s">
        <v>35</v>
      </c>
      <c r="W168" t="s">
        <v>35</v>
      </c>
      <c r="X168" t="s">
        <v>1032</v>
      </c>
      <c r="Y168" t="s">
        <v>1052</v>
      </c>
      <c r="Z168" t="s">
        <v>40</v>
      </c>
      <c r="AA168" t="s">
        <v>35</v>
      </c>
      <c r="AB168" t="s">
        <v>109</v>
      </c>
      <c r="AC168" t="s">
        <v>35</v>
      </c>
      <c r="AD168" t="str">
        <f>HYPERLINK("https://esastar-publication.sso.esa.int/ESATenderActions/details/186398", "https://esastar-publication.sso.esa.int/ESATenderActions/details/186398")</f>
        <v>https://esastar-publication.sso.esa.int/ESATenderActions/details/186398</v>
      </c>
    </row>
    <row r="169" spans="1:30" x14ac:dyDescent="0.35">
      <c r="A169" t="s">
        <v>1053</v>
      </c>
      <c r="B169" t="s">
        <v>1054</v>
      </c>
      <c r="C169" t="s">
        <v>50</v>
      </c>
      <c r="D169" t="s">
        <v>1055</v>
      </c>
      <c r="E169" t="s">
        <v>34</v>
      </c>
      <c r="F169" t="s">
        <v>35</v>
      </c>
      <c r="G169" s="1">
        <v>46143</v>
      </c>
      <c r="H169" t="s">
        <v>35</v>
      </c>
      <c r="I169" t="s">
        <v>35</v>
      </c>
      <c r="J169" t="s">
        <v>35</v>
      </c>
      <c r="K169" t="s">
        <v>35</v>
      </c>
      <c r="L169" s="1">
        <v>46155</v>
      </c>
      <c r="M169" t="s">
        <v>172</v>
      </c>
      <c r="N169" t="s">
        <v>76</v>
      </c>
      <c r="O169" t="s">
        <v>64</v>
      </c>
      <c r="P169" t="s">
        <v>35</v>
      </c>
      <c r="Q169" t="s">
        <v>65</v>
      </c>
      <c r="R169" t="s">
        <v>40</v>
      </c>
      <c r="S169" t="s">
        <v>1056</v>
      </c>
      <c r="T169" t="s">
        <v>67</v>
      </c>
      <c r="U169" t="s">
        <v>201</v>
      </c>
      <c r="V169" t="s">
        <v>80</v>
      </c>
      <c r="W169" t="s">
        <v>1057</v>
      </c>
      <c r="X169" t="s">
        <v>35</v>
      </c>
      <c r="Y169" t="s">
        <v>1058</v>
      </c>
      <c r="Z169" t="s">
        <v>40</v>
      </c>
      <c r="AA169" t="s">
        <v>35</v>
      </c>
      <c r="AB169" t="s">
        <v>109</v>
      </c>
      <c r="AC169" t="s">
        <v>35</v>
      </c>
      <c r="AD169" t="str">
        <f>HYPERLINK("https://esastar-publication.sso.esa.int/ESATenderActions/details/186396", "https://esastar-publication.sso.esa.int/ESATenderActions/details/186396")</f>
        <v>https://esastar-publication.sso.esa.int/ESATenderActions/details/186396</v>
      </c>
    </row>
    <row r="170" spans="1:30" x14ac:dyDescent="0.35">
      <c r="A170" t="s">
        <v>1059</v>
      </c>
      <c r="B170" t="s">
        <v>1060</v>
      </c>
      <c r="C170" t="s">
        <v>50</v>
      </c>
      <c r="D170" t="s">
        <v>1061</v>
      </c>
      <c r="E170" t="s">
        <v>102</v>
      </c>
      <c r="F170" t="s">
        <v>198</v>
      </c>
      <c r="G170" s="1">
        <v>46143</v>
      </c>
      <c r="H170" t="s">
        <v>35</v>
      </c>
      <c r="I170" t="s">
        <v>35</v>
      </c>
      <c r="J170" t="s">
        <v>35</v>
      </c>
      <c r="K170" t="s">
        <v>35</v>
      </c>
      <c r="L170" s="1">
        <v>46143</v>
      </c>
      <c r="M170" t="s">
        <v>52</v>
      </c>
      <c r="N170" t="s">
        <v>37</v>
      </c>
      <c r="O170" t="s">
        <v>199</v>
      </c>
      <c r="P170" t="s">
        <v>35</v>
      </c>
      <c r="Q170" t="s">
        <v>40</v>
      </c>
      <c r="R170" t="s">
        <v>40</v>
      </c>
      <c r="S170" t="s">
        <v>257</v>
      </c>
      <c r="T170" t="s">
        <v>67</v>
      </c>
      <c r="U170" t="s">
        <v>1062</v>
      </c>
      <c r="V170" t="s">
        <v>80</v>
      </c>
      <c r="W170" t="s">
        <v>259</v>
      </c>
      <c r="X170" t="s">
        <v>35</v>
      </c>
      <c r="Y170" t="s">
        <v>1063</v>
      </c>
      <c r="Z170" t="s">
        <v>40</v>
      </c>
      <c r="AA170" t="s">
        <v>35</v>
      </c>
      <c r="AB170" t="s">
        <v>35</v>
      </c>
      <c r="AC170" t="s">
        <v>35</v>
      </c>
      <c r="AD170" t="str">
        <f>HYPERLINK("https://esastar-publication.sso.esa.int/ESATenderActions/details/186392", "https://esastar-publication.sso.esa.int/ESATenderActions/details/186392")</f>
        <v>https://esastar-publication.sso.esa.int/ESATenderActions/details/186392</v>
      </c>
    </row>
    <row r="171" spans="1:30" ht="72.5" x14ac:dyDescent="0.35">
      <c r="A171" t="s">
        <v>1064</v>
      </c>
      <c r="B171" t="s">
        <v>1065</v>
      </c>
      <c r="C171" t="s">
        <v>50</v>
      </c>
      <c r="D171" t="s">
        <v>1066</v>
      </c>
      <c r="E171" t="s">
        <v>34</v>
      </c>
      <c r="F171" t="s">
        <v>35</v>
      </c>
      <c r="G171" s="1">
        <v>46143</v>
      </c>
      <c r="H171" t="s">
        <v>35</v>
      </c>
      <c r="I171" t="s">
        <v>35</v>
      </c>
      <c r="J171" t="s">
        <v>35</v>
      </c>
      <c r="K171" t="s">
        <v>35</v>
      </c>
      <c r="L171" s="1">
        <v>46195</v>
      </c>
      <c r="M171" t="s">
        <v>75</v>
      </c>
      <c r="N171" t="s">
        <v>37</v>
      </c>
      <c r="O171" t="s">
        <v>38</v>
      </c>
      <c r="P171" t="s">
        <v>35</v>
      </c>
      <c r="Q171" t="s">
        <v>40</v>
      </c>
      <c r="R171" t="s">
        <v>40</v>
      </c>
      <c r="S171" t="s">
        <v>1067</v>
      </c>
      <c r="T171" t="s">
        <v>67</v>
      </c>
      <c r="U171" t="s">
        <v>43</v>
      </c>
      <c r="V171" t="s">
        <v>80</v>
      </c>
      <c r="W171" t="s">
        <v>1068</v>
      </c>
      <c r="X171" t="s">
        <v>35</v>
      </c>
      <c r="Y171" t="s">
        <v>460</v>
      </c>
      <c r="Z171" t="s">
        <v>40</v>
      </c>
      <c r="AA171" t="s">
        <v>35</v>
      </c>
      <c r="AB171" t="s">
        <v>1069</v>
      </c>
      <c r="AC171" t="s">
        <v>1070</v>
      </c>
      <c r="AD171" t="str">
        <f>HYPERLINK("https://esastar-publication.sso.esa.int/ESATenderActions/details/186388", "https://esastar-publication.sso.esa.int/ESATenderActions/details/186388")</f>
        <v>https://esastar-publication.sso.esa.int/ESATenderActions/details/186388</v>
      </c>
    </row>
    <row r="172" spans="1:30" x14ac:dyDescent="0.35">
      <c r="A172" t="s">
        <v>1071</v>
      </c>
      <c r="B172" t="s">
        <v>1072</v>
      </c>
      <c r="C172" t="s">
        <v>50</v>
      </c>
      <c r="D172" t="s">
        <v>1073</v>
      </c>
      <c r="E172" t="s">
        <v>34</v>
      </c>
      <c r="F172" t="s">
        <v>35</v>
      </c>
      <c r="G172" s="1">
        <v>46143</v>
      </c>
      <c r="H172" t="s">
        <v>35</v>
      </c>
      <c r="I172" t="s">
        <v>35</v>
      </c>
      <c r="J172" t="s">
        <v>35</v>
      </c>
      <c r="K172" t="s">
        <v>35</v>
      </c>
      <c r="L172" s="1">
        <v>46316</v>
      </c>
      <c r="M172" t="s">
        <v>172</v>
      </c>
      <c r="N172" t="s">
        <v>76</v>
      </c>
      <c r="O172" t="s">
        <v>64</v>
      </c>
      <c r="P172" t="s">
        <v>77</v>
      </c>
      <c r="Q172" t="s">
        <v>65</v>
      </c>
      <c r="R172" t="s">
        <v>40</v>
      </c>
      <c r="S172" t="s">
        <v>1030</v>
      </c>
      <c r="T172" t="s">
        <v>67</v>
      </c>
      <c r="U172" t="s">
        <v>1031</v>
      </c>
      <c r="V172" t="s">
        <v>35</v>
      </c>
      <c r="W172" t="s">
        <v>1074</v>
      </c>
      <c r="X172" t="s">
        <v>35</v>
      </c>
      <c r="Y172" t="s">
        <v>1033</v>
      </c>
      <c r="Z172" t="s">
        <v>40</v>
      </c>
      <c r="AA172" t="s">
        <v>35</v>
      </c>
      <c r="AB172" t="s">
        <v>279</v>
      </c>
      <c r="AC172" t="s">
        <v>84</v>
      </c>
      <c r="AD172" t="str">
        <f>HYPERLINK("https://esastar-publication.sso.esa.int/ESATenderActions/details/186386", "https://esastar-publication.sso.esa.int/ESATenderActions/details/186386")</f>
        <v>https://esastar-publication.sso.esa.int/ESATenderActions/details/186386</v>
      </c>
    </row>
    <row r="173" spans="1:30" x14ac:dyDescent="0.35">
      <c r="A173" t="s">
        <v>1075</v>
      </c>
      <c r="B173" t="s">
        <v>1076</v>
      </c>
      <c r="C173" t="s">
        <v>50</v>
      </c>
      <c r="D173" t="s">
        <v>1077</v>
      </c>
      <c r="E173" t="s">
        <v>102</v>
      </c>
      <c r="F173" t="s">
        <v>103</v>
      </c>
      <c r="G173" s="1">
        <v>46143</v>
      </c>
      <c r="H173" t="s">
        <v>35</v>
      </c>
      <c r="I173" t="s">
        <v>35</v>
      </c>
      <c r="J173" t="s">
        <v>35</v>
      </c>
      <c r="K173" t="s">
        <v>35</v>
      </c>
      <c r="L173" s="1">
        <v>46272</v>
      </c>
      <c r="M173" t="s">
        <v>75</v>
      </c>
      <c r="N173" t="s">
        <v>76</v>
      </c>
      <c r="O173" t="s">
        <v>64</v>
      </c>
      <c r="P173" t="s">
        <v>35</v>
      </c>
      <c r="Q173" t="s">
        <v>40</v>
      </c>
      <c r="R173" t="s">
        <v>40</v>
      </c>
      <c r="S173" t="s">
        <v>1056</v>
      </c>
      <c r="T173" t="s">
        <v>67</v>
      </c>
      <c r="U173" t="s">
        <v>201</v>
      </c>
      <c r="V173" t="s">
        <v>80</v>
      </c>
      <c r="W173" t="s">
        <v>202</v>
      </c>
      <c r="X173" t="s">
        <v>35</v>
      </c>
      <c r="Y173" t="s">
        <v>1078</v>
      </c>
      <c r="Z173" t="s">
        <v>40</v>
      </c>
      <c r="AA173" t="s">
        <v>35</v>
      </c>
      <c r="AB173" t="s">
        <v>109</v>
      </c>
      <c r="AC173" t="s">
        <v>35</v>
      </c>
      <c r="AD173" t="str">
        <f>HYPERLINK("https://esastar-publication.sso.esa.int/ESATenderActions/details/186383", "https://esastar-publication.sso.esa.int/ESATenderActions/details/186383")</f>
        <v>https://esastar-publication.sso.esa.int/ESATenderActions/details/186383</v>
      </c>
    </row>
    <row r="174" spans="1:30" ht="29" hidden="1" x14ac:dyDescent="0.35">
      <c r="A174" t="s">
        <v>1079</v>
      </c>
      <c r="B174" t="s">
        <v>1080</v>
      </c>
      <c r="C174" t="s">
        <v>32</v>
      </c>
      <c r="D174" t="s">
        <v>1081</v>
      </c>
      <c r="E174" t="s">
        <v>34</v>
      </c>
      <c r="F174" t="s">
        <v>35</v>
      </c>
      <c r="G174" s="1">
        <v>46142</v>
      </c>
      <c r="H174" s="1">
        <v>46142</v>
      </c>
      <c r="I174" s="1">
        <v>46295</v>
      </c>
      <c r="J174" s="1">
        <v>46281</v>
      </c>
      <c r="K174" s="1">
        <v>46281</v>
      </c>
      <c r="L174" s="1">
        <v>46290</v>
      </c>
      <c r="M174" t="s">
        <v>36</v>
      </c>
      <c r="N174" t="s">
        <v>37</v>
      </c>
      <c r="O174" t="s">
        <v>64</v>
      </c>
      <c r="P174" t="s">
        <v>140</v>
      </c>
      <c r="Q174" t="s">
        <v>40</v>
      </c>
      <c r="R174" t="s">
        <v>40</v>
      </c>
      <c r="S174" t="s">
        <v>189</v>
      </c>
      <c r="T174" t="s">
        <v>67</v>
      </c>
      <c r="U174" t="s">
        <v>190</v>
      </c>
      <c r="V174" t="s">
        <v>35</v>
      </c>
      <c r="W174" t="s">
        <v>35</v>
      </c>
      <c r="X174" t="s">
        <v>305</v>
      </c>
      <c r="Y174" t="s">
        <v>404</v>
      </c>
      <c r="Z174" t="s">
        <v>40</v>
      </c>
      <c r="AA174" t="s">
        <v>35</v>
      </c>
      <c r="AB174" t="s">
        <v>1082</v>
      </c>
      <c r="AC174" t="s">
        <v>979</v>
      </c>
      <c r="AD174" t="str">
        <f>HYPERLINK("https://esastar-publication.sso.esa.int/ESATenderActions/details/186336", "https://esastar-publication.sso.esa.int/ESATenderActions/details/186336")</f>
        <v>https://esastar-publication.sso.esa.int/ESATenderActions/details/186336</v>
      </c>
    </row>
    <row r="175" spans="1:30" x14ac:dyDescent="0.35">
      <c r="A175" t="s">
        <v>1083</v>
      </c>
      <c r="B175" t="s">
        <v>1084</v>
      </c>
      <c r="C175" t="s">
        <v>50</v>
      </c>
      <c r="D175" t="s">
        <v>1085</v>
      </c>
      <c r="E175" t="s">
        <v>34</v>
      </c>
      <c r="F175" t="s">
        <v>35</v>
      </c>
      <c r="G175" s="1">
        <v>46135</v>
      </c>
      <c r="H175" t="s">
        <v>35</v>
      </c>
      <c r="I175" t="s">
        <v>35</v>
      </c>
      <c r="J175" t="s">
        <v>35</v>
      </c>
      <c r="K175" t="s">
        <v>35</v>
      </c>
      <c r="L175" s="1">
        <v>46135</v>
      </c>
      <c r="M175" t="s">
        <v>52</v>
      </c>
      <c r="N175" t="s">
        <v>37</v>
      </c>
      <c r="O175" t="s">
        <v>64</v>
      </c>
      <c r="P175" t="s">
        <v>140</v>
      </c>
      <c r="Q175" t="s">
        <v>40</v>
      </c>
      <c r="R175" t="s">
        <v>40</v>
      </c>
      <c r="S175" t="s">
        <v>950</v>
      </c>
      <c r="T175" t="s">
        <v>67</v>
      </c>
      <c r="U175" t="s">
        <v>569</v>
      </c>
      <c r="V175" t="s">
        <v>56</v>
      </c>
      <c r="W175" t="s">
        <v>570</v>
      </c>
      <c r="X175" t="s">
        <v>35</v>
      </c>
      <c r="Y175" t="s">
        <v>571</v>
      </c>
      <c r="Z175" t="s">
        <v>40</v>
      </c>
      <c r="AA175" t="s">
        <v>35</v>
      </c>
      <c r="AB175" t="s">
        <v>35</v>
      </c>
      <c r="AC175" t="s">
        <v>35</v>
      </c>
      <c r="AD175" t="str">
        <f>HYPERLINK("https://esastar-publication.sso.esa.int/ESATenderActions/details/185956", "https://esastar-publication.sso.esa.int/ESATenderActions/details/185956")</f>
        <v>https://esastar-publication.sso.esa.int/ESATenderActions/details/185956</v>
      </c>
    </row>
    <row r="176" spans="1:30" x14ac:dyDescent="0.35">
      <c r="A176" t="s">
        <v>1086</v>
      </c>
      <c r="B176" t="s">
        <v>1087</v>
      </c>
      <c r="C176" t="s">
        <v>50</v>
      </c>
      <c r="D176" t="s">
        <v>1088</v>
      </c>
      <c r="E176" t="s">
        <v>34</v>
      </c>
      <c r="F176" t="s">
        <v>35</v>
      </c>
      <c r="G176" s="1">
        <v>46135</v>
      </c>
      <c r="H176" t="s">
        <v>35</v>
      </c>
      <c r="I176" t="s">
        <v>35</v>
      </c>
      <c r="J176" t="s">
        <v>35</v>
      </c>
      <c r="K176" t="s">
        <v>35</v>
      </c>
      <c r="L176" s="1">
        <v>46135</v>
      </c>
      <c r="M176" t="s">
        <v>52</v>
      </c>
      <c r="N176" t="s">
        <v>37</v>
      </c>
      <c r="O176" t="s">
        <v>64</v>
      </c>
      <c r="P176" t="s">
        <v>140</v>
      </c>
      <c r="Q176" t="s">
        <v>40</v>
      </c>
      <c r="R176" t="s">
        <v>40</v>
      </c>
      <c r="S176" t="s">
        <v>123</v>
      </c>
      <c r="T176" t="s">
        <v>141</v>
      </c>
      <c r="U176" t="s">
        <v>569</v>
      </c>
      <c r="V176" t="s">
        <v>56</v>
      </c>
      <c r="W176" t="s">
        <v>799</v>
      </c>
      <c r="X176" t="s">
        <v>35</v>
      </c>
      <c r="Y176" t="s">
        <v>1089</v>
      </c>
      <c r="Z176" t="s">
        <v>40</v>
      </c>
      <c r="AA176" t="s">
        <v>35</v>
      </c>
      <c r="AB176" t="s">
        <v>777</v>
      </c>
      <c r="AC176" t="s">
        <v>926</v>
      </c>
      <c r="AD176" t="str">
        <f>HYPERLINK("https://esastar-publication.sso.esa.int/ESATenderActions/details/185955", "https://esastar-publication.sso.esa.int/ESATenderActions/details/185955")</f>
        <v>https://esastar-publication.sso.esa.int/ESATenderActions/details/185955</v>
      </c>
    </row>
    <row r="177" spans="1:30" hidden="1" x14ac:dyDescent="0.35">
      <c r="A177" t="s">
        <v>1090</v>
      </c>
      <c r="B177" t="s">
        <v>1091</v>
      </c>
      <c r="C177" t="s">
        <v>32</v>
      </c>
      <c r="D177" t="s">
        <v>1092</v>
      </c>
      <c r="E177" t="s">
        <v>34</v>
      </c>
      <c r="F177" t="s">
        <v>35</v>
      </c>
      <c r="G177" s="1">
        <v>46135</v>
      </c>
      <c r="H177" s="1">
        <v>46315</v>
      </c>
      <c r="I177" s="1">
        <v>46402</v>
      </c>
      <c r="J177" s="1">
        <v>46388</v>
      </c>
      <c r="K177" s="1">
        <v>46388</v>
      </c>
      <c r="L177" s="1">
        <v>46315</v>
      </c>
      <c r="M177" t="s">
        <v>122</v>
      </c>
      <c r="N177" t="s">
        <v>37</v>
      </c>
      <c r="O177" t="s">
        <v>64</v>
      </c>
      <c r="P177" t="s">
        <v>35</v>
      </c>
      <c r="Q177" t="s">
        <v>65</v>
      </c>
      <c r="R177" t="s">
        <v>40</v>
      </c>
      <c r="S177" t="s">
        <v>950</v>
      </c>
      <c r="T177" t="s">
        <v>67</v>
      </c>
      <c r="U177" t="s">
        <v>569</v>
      </c>
      <c r="V177" t="s">
        <v>35</v>
      </c>
      <c r="W177" t="s">
        <v>35</v>
      </c>
      <c r="X177" t="s">
        <v>125</v>
      </c>
      <c r="Y177" t="s">
        <v>1093</v>
      </c>
      <c r="Z177" t="s">
        <v>40</v>
      </c>
      <c r="AA177" t="s">
        <v>35</v>
      </c>
      <c r="AB177" t="s">
        <v>587</v>
      </c>
      <c r="AC177" t="s">
        <v>588</v>
      </c>
      <c r="AD177" t="str">
        <f>HYPERLINK("https://esastar-publication.sso.esa.int/ESATenderActions/details/185954", "https://esastar-publication.sso.esa.int/ESATenderActions/details/185954")</f>
        <v>https://esastar-publication.sso.esa.int/ESATenderActions/details/185954</v>
      </c>
    </row>
    <row r="178" spans="1:30" hidden="1" x14ac:dyDescent="0.35">
      <c r="A178" t="s">
        <v>1094</v>
      </c>
      <c r="B178" t="s">
        <v>1095</v>
      </c>
      <c r="C178" t="s">
        <v>32</v>
      </c>
      <c r="D178" t="s">
        <v>1096</v>
      </c>
      <c r="E178" t="s">
        <v>34</v>
      </c>
      <c r="F178" t="s">
        <v>35</v>
      </c>
      <c r="G178" s="1">
        <v>46135</v>
      </c>
      <c r="H178" s="1">
        <v>46141</v>
      </c>
      <c r="I178" s="1">
        <v>46363</v>
      </c>
      <c r="J178" s="1">
        <v>46349</v>
      </c>
      <c r="K178" s="1">
        <v>46349</v>
      </c>
      <c r="L178" s="1">
        <v>46282</v>
      </c>
      <c r="M178" t="s">
        <v>36</v>
      </c>
      <c r="N178" t="s">
        <v>37</v>
      </c>
      <c r="O178" t="s">
        <v>64</v>
      </c>
      <c r="P178" t="s">
        <v>77</v>
      </c>
      <c r="Q178" t="s">
        <v>65</v>
      </c>
      <c r="R178" t="s">
        <v>40</v>
      </c>
      <c r="S178" t="s">
        <v>1097</v>
      </c>
      <c r="T178" t="s">
        <v>67</v>
      </c>
      <c r="U178" t="s">
        <v>1098</v>
      </c>
      <c r="V178" t="s">
        <v>35</v>
      </c>
      <c r="W178" t="s">
        <v>35</v>
      </c>
      <c r="X178" t="s">
        <v>1099</v>
      </c>
      <c r="Y178" t="s">
        <v>1100</v>
      </c>
      <c r="Z178" t="s">
        <v>40</v>
      </c>
      <c r="AA178" t="s">
        <v>35</v>
      </c>
      <c r="AB178" t="s">
        <v>109</v>
      </c>
      <c r="AC178" t="s">
        <v>1101</v>
      </c>
      <c r="AD178" t="str">
        <f>HYPERLINK("https://esastar-publication.sso.esa.int/ESATenderActions/details/185953", "https://esastar-publication.sso.esa.int/ESATenderActions/details/185953")</f>
        <v>https://esastar-publication.sso.esa.int/ESATenderActions/details/185953</v>
      </c>
    </row>
    <row r="179" spans="1:30" ht="29" x14ac:dyDescent="0.35">
      <c r="A179" t="s">
        <v>1102</v>
      </c>
      <c r="B179" t="s">
        <v>1103</v>
      </c>
      <c r="C179" t="s">
        <v>50</v>
      </c>
      <c r="D179" t="s">
        <v>1104</v>
      </c>
      <c r="E179" t="s">
        <v>34</v>
      </c>
      <c r="F179" t="s">
        <v>35</v>
      </c>
      <c r="G179" s="1">
        <v>46135</v>
      </c>
      <c r="H179" t="s">
        <v>35</v>
      </c>
      <c r="I179" t="s">
        <v>35</v>
      </c>
      <c r="J179" t="s">
        <v>35</v>
      </c>
      <c r="K179" t="s">
        <v>35</v>
      </c>
      <c r="L179" s="1">
        <v>46135</v>
      </c>
      <c r="M179" t="s">
        <v>52</v>
      </c>
      <c r="N179" t="s">
        <v>37</v>
      </c>
      <c r="O179" t="s">
        <v>38</v>
      </c>
      <c r="P179" t="s">
        <v>35</v>
      </c>
      <c r="Q179" t="s">
        <v>40</v>
      </c>
      <c r="R179" t="s">
        <v>40</v>
      </c>
      <c r="S179" t="s">
        <v>1105</v>
      </c>
      <c r="T179" t="s">
        <v>67</v>
      </c>
      <c r="U179" t="s">
        <v>43</v>
      </c>
      <c r="V179" t="s">
        <v>80</v>
      </c>
      <c r="W179" t="s">
        <v>1106</v>
      </c>
      <c r="X179" t="s">
        <v>35</v>
      </c>
      <c r="Y179" t="s">
        <v>1107</v>
      </c>
      <c r="Z179" t="s">
        <v>40</v>
      </c>
      <c r="AA179" t="s">
        <v>35</v>
      </c>
      <c r="AB179" t="s">
        <v>1108</v>
      </c>
      <c r="AC179" t="s">
        <v>1109</v>
      </c>
      <c r="AD179" t="str">
        <f>HYPERLINK("https://esastar-publication.sso.esa.int/ESATenderActions/details/185952", "https://esastar-publication.sso.esa.int/ESATenderActions/details/185952")</f>
        <v>https://esastar-publication.sso.esa.int/ESATenderActions/details/185952</v>
      </c>
    </row>
    <row r="180" spans="1:30" x14ac:dyDescent="0.35">
      <c r="A180" t="s">
        <v>1110</v>
      </c>
      <c r="B180" t="s">
        <v>1111</v>
      </c>
      <c r="C180" t="s">
        <v>50</v>
      </c>
      <c r="D180" t="s">
        <v>1112</v>
      </c>
      <c r="E180" t="s">
        <v>34</v>
      </c>
      <c r="F180" t="s">
        <v>35</v>
      </c>
      <c r="G180" s="1">
        <v>46135</v>
      </c>
      <c r="H180" t="s">
        <v>35</v>
      </c>
      <c r="I180" t="s">
        <v>35</v>
      </c>
      <c r="J180" t="s">
        <v>35</v>
      </c>
      <c r="K180" t="s">
        <v>35</v>
      </c>
      <c r="L180" s="1">
        <v>46135</v>
      </c>
      <c r="M180" t="s">
        <v>52</v>
      </c>
      <c r="N180" t="s">
        <v>37</v>
      </c>
      <c r="O180" t="s">
        <v>38</v>
      </c>
      <c r="P180" t="s">
        <v>39</v>
      </c>
      <c r="Q180" t="s">
        <v>40</v>
      </c>
      <c r="R180" t="s">
        <v>40</v>
      </c>
      <c r="S180" t="s">
        <v>746</v>
      </c>
      <c r="T180" t="s">
        <v>67</v>
      </c>
      <c r="U180" t="s">
        <v>43</v>
      </c>
      <c r="V180" t="s">
        <v>80</v>
      </c>
      <c r="W180" t="s">
        <v>747</v>
      </c>
      <c r="X180" t="s">
        <v>35</v>
      </c>
      <c r="Y180" t="s">
        <v>58</v>
      </c>
      <c r="Z180" t="s">
        <v>40</v>
      </c>
      <c r="AA180" t="s">
        <v>35</v>
      </c>
      <c r="AB180" t="s">
        <v>1113</v>
      </c>
      <c r="AC180" t="s">
        <v>35</v>
      </c>
      <c r="AD180" t="str">
        <f>HYPERLINK("https://esastar-publication.sso.esa.int/ESATenderActions/details/185951", "https://esastar-publication.sso.esa.int/ESATenderActions/details/185951")</f>
        <v>https://esastar-publication.sso.esa.int/ESATenderActions/details/185951</v>
      </c>
    </row>
    <row r="181" spans="1:30" x14ac:dyDescent="0.35">
      <c r="A181" t="s">
        <v>1114</v>
      </c>
      <c r="B181" t="s">
        <v>1115</v>
      </c>
      <c r="C181" t="s">
        <v>50</v>
      </c>
      <c r="D181" t="s">
        <v>1116</v>
      </c>
      <c r="E181" t="s">
        <v>102</v>
      </c>
      <c r="F181" t="s">
        <v>198</v>
      </c>
      <c r="G181" s="1">
        <v>46135</v>
      </c>
      <c r="H181" t="s">
        <v>35</v>
      </c>
      <c r="I181" t="s">
        <v>35</v>
      </c>
      <c r="J181" t="s">
        <v>35</v>
      </c>
      <c r="K181" t="s">
        <v>35</v>
      </c>
      <c r="L181" s="1">
        <v>46135</v>
      </c>
      <c r="M181" t="s">
        <v>52</v>
      </c>
      <c r="N181" t="s">
        <v>37</v>
      </c>
      <c r="O181" t="s">
        <v>199</v>
      </c>
      <c r="P181" t="s">
        <v>35</v>
      </c>
      <c r="Q181" t="s">
        <v>40</v>
      </c>
      <c r="R181" t="s">
        <v>40</v>
      </c>
      <c r="S181" t="s">
        <v>257</v>
      </c>
      <c r="T181" t="s">
        <v>67</v>
      </c>
      <c r="U181" t="s">
        <v>1062</v>
      </c>
      <c r="V181" t="s">
        <v>80</v>
      </c>
      <c r="W181" t="s">
        <v>259</v>
      </c>
      <c r="X181" t="s">
        <v>35</v>
      </c>
      <c r="Y181" t="s">
        <v>1063</v>
      </c>
      <c r="Z181" t="s">
        <v>40</v>
      </c>
      <c r="AA181" t="s">
        <v>35</v>
      </c>
      <c r="AB181" t="s">
        <v>35</v>
      </c>
      <c r="AC181" t="s">
        <v>35</v>
      </c>
      <c r="AD181" t="str">
        <f>HYPERLINK("https://esastar-publication.sso.esa.int/ESATenderActions/details/185944", "https://esastar-publication.sso.esa.int/ESATenderActions/details/185944")</f>
        <v>https://esastar-publication.sso.esa.int/ESATenderActions/details/185944</v>
      </c>
    </row>
    <row r="182" spans="1:30" x14ac:dyDescent="0.35">
      <c r="A182" t="s">
        <v>1117</v>
      </c>
      <c r="B182" t="s">
        <v>1118</v>
      </c>
      <c r="C182" t="s">
        <v>50</v>
      </c>
      <c r="D182" t="s">
        <v>1119</v>
      </c>
      <c r="E182" t="s">
        <v>102</v>
      </c>
      <c r="F182" t="s">
        <v>198</v>
      </c>
      <c r="G182" s="1">
        <v>46135</v>
      </c>
      <c r="H182" t="s">
        <v>35</v>
      </c>
      <c r="I182" t="s">
        <v>35</v>
      </c>
      <c r="J182" t="s">
        <v>35</v>
      </c>
      <c r="K182" t="s">
        <v>35</v>
      </c>
      <c r="L182" s="1">
        <v>46135</v>
      </c>
      <c r="M182" t="s">
        <v>52</v>
      </c>
      <c r="N182" t="s">
        <v>37</v>
      </c>
      <c r="O182" t="s">
        <v>199</v>
      </c>
      <c r="P182" t="s">
        <v>35</v>
      </c>
      <c r="Q182" t="s">
        <v>40</v>
      </c>
      <c r="R182" t="s">
        <v>40</v>
      </c>
      <c r="S182" t="s">
        <v>257</v>
      </c>
      <c r="T182" t="s">
        <v>67</v>
      </c>
      <c r="U182" t="s">
        <v>1062</v>
      </c>
      <c r="V182" t="s">
        <v>80</v>
      </c>
      <c r="W182" t="s">
        <v>259</v>
      </c>
      <c r="X182" t="s">
        <v>35</v>
      </c>
      <c r="Y182" t="s">
        <v>1063</v>
      </c>
      <c r="Z182" t="s">
        <v>40</v>
      </c>
      <c r="AA182" t="s">
        <v>35</v>
      </c>
      <c r="AB182" t="s">
        <v>35</v>
      </c>
      <c r="AC182" t="s">
        <v>35</v>
      </c>
      <c r="AD182" t="str">
        <f>HYPERLINK("https://esastar-publication.sso.esa.int/ESATenderActions/details/185943", "https://esastar-publication.sso.esa.int/ESATenderActions/details/185943")</f>
        <v>https://esastar-publication.sso.esa.int/ESATenderActions/details/185943</v>
      </c>
    </row>
    <row r="183" spans="1:30" x14ac:dyDescent="0.35">
      <c r="A183" t="s">
        <v>1120</v>
      </c>
      <c r="B183" t="s">
        <v>1121</v>
      </c>
      <c r="C183" t="s">
        <v>50</v>
      </c>
      <c r="D183" t="s">
        <v>1122</v>
      </c>
      <c r="E183" t="s">
        <v>34</v>
      </c>
      <c r="F183" t="s">
        <v>35</v>
      </c>
      <c r="G183" s="1">
        <v>46135</v>
      </c>
      <c r="H183" t="s">
        <v>35</v>
      </c>
      <c r="I183" t="s">
        <v>35</v>
      </c>
      <c r="J183" t="s">
        <v>35</v>
      </c>
      <c r="K183" t="s">
        <v>35</v>
      </c>
      <c r="L183" s="1">
        <v>46314</v>
      </c>
      <c r="M183" t="s">
        <v>75</v>
      </c>
      <c r="N183" t="s">
        <v>37</v>
      </c>
      <c r="O183" t="s">
        <v>38</v>
      </c>
      <c r="P183" t="s">
        <v>39</v>
      </c>
      <c r="Q183" t="s">
        <v>40</v>
      </c>
      <c r="R183" t="s">
        <v>40</v>
      </c>
      <c r="S183" t="s">
        <v>268</v>
      </c>
      <c r="T183" t="s">
        <v>141</v>
      </c>
      <c r="U183" t="s">
        <v>43</v>
      </c>
      <c r="V183" t="s">
        <v>80</v>
      </c>
      <c r="W183" t="s">
        <v>1123</v>
      </c>
      <c r="X183" t="s">
        <v>35</v>
      </c>
      <c r="Y183" t="s">
        <v>45</v>
      </c>
      <c r="Z183" t="s">
        <v>40</v>
      </c>
      <c r="AA183" t="s">
        <v>35</v>
      </c>
      <c r="AB183" t="s">
        <v>270</v>
      </c>
      <c r="AC183" t="s">
        <v>1124</v>
      </c>
      <c r="AD183" t="str">
        <f>HYPERLINK("https://esastar-publication.sso.esa.int/ESATenderActions/details/185939", "https://esastar-publication.sso.esa.int/ESATenderActions/details/185939")</f>
        <v>https://esastar-publication.sso.esa.int/ESATenderActions/details/185939</v>
      </c>
    </row>
    <row r="184" spans="1:30" x14ac:dyDescent="0.35">
      <c r="A184" t="s">
        <v>1125</v>
      </c>
      <c r="B184" t="s">
        <v>1126</v>
      </c>
      <c r="C184" t="s">
        <v>50</v>
      </c>
      <c r="D184" t="s">
        <v>1127</v>
      </c>
      <c r="E184" t="s">
        <v>34</v>
      </c>
      <c r="F184" t="s">
        <v>35</v>
      </c>
      <c r="G184" s="1">
        <v>46132</v>
      </c>
      <c r="H184" t="s">
        <v>35</v>
      </c>
      <c r="I184" t="s">
        <v>35</v>
      </c>
      <c r="J184" t="s">
        <v>35</v>
      </c>
      <c r="K184" t="s">
        <v>35</v>
      </c>
      <c r="L184" s="1">
        <v>46132</v>
      </c>
      <c r="M184" t="s">
        <v>52</v>
      </c>
      <c r="N184" t="s">
        <v>37</v>
      </c>
      <c r="O184" t="s">
        <v>64</v>
      </c>
      <c r="P184" t="s">
        <v>140</v>
      </c>
      <c r="Q184" t="s">
        <v>40</v>
      </c>
      <c r="R184" t="s">
        <v>40</v>
      </c>
      <c r="S184" t="s">
        <v>123</v>
      </c>
      <c r="T184" t="s">
        <v>67</v>
      </c>
      <c r="U184" t="s">
        <v>569</v>
      </c>
      <c r="V184" t="s">
        <v>56</v>
      </c>
      <c r="W184" t="s">
        <v>799</v>
      </c>
      <c r="X184" t="s">
        <v>35</v>
      </c>
      <c r="Y184" t="s">
        <v>571</v>
      </c>
      <c r="Z184" t="s">
        <v>40</v>
      </c>
      <c r="AA184" t="s">
        <v>35</v>
      </c>
      <c r="AB184" t="s">
        <v>35</v>
      </c>
      <c r="AC184" t="s">
        <v>35</v>
      </c>
      <c r="AD184" t="str">
        <f>HYPERLINK("https://esastar-publication.sso.esa.int/ESATenderActions/details/185699", "https://esastar-publication.sso.esa.int/ESATenderActions/details/185699")</f>
        <v>https://esastar-publication.sso.esa.int/ESATenderActions/details/185699</v>
      </c>
    </row>
    <row r="185" spans="1:30" x14ac:dyDescent="0.35">
      <c r="A185" t="s">
        <v>1128</v>
      </c>
      <c r="B185" t="s">
        <v>1129</v>
      </c>
      <c r="C185" t="s">
        <v>50</v>
      </c>
      <c r="D185" t="s">
        <v>1130</v>
      </c>
      <c r="E185" t="s">
        <v>34</v>
      </c>
      <c r="F185" t="s">
        <v>35</v>
      </c>
      <c r="G185" s="1">
        <v>46132</v>
      </c>
      <c r="H185" t="s">
        <v>35</v>
      </c>
      <c r="I185" t="s">
        <v>35</v>
      </c>
      <c r="J185" t="s">
        <v>35</v>
      </c>
      <c r="K185" t="s">
        <v>35</v>
      </c>
      <c r="L185" s="1">
        <v>46132</v>
      </c>
      <c r="M185" t="s">
        <v>52</v>
      </c>
      <c r="N185" t="s">
        <v>37</v>
      </c>
      <c r="O185" t="s">
        <v>64</v>
      </c>
      <c r="P185" t="s">
        <v>140</v>
      </c>
      <c r="Q185" t="s">
        <v>40</v>
      </c>
      <c r="R185" t="s">
        <v>40</v>
      </c>
      <c r="S185" t="s">
        <v>950</v>
      </c>
      <c r="T185" t="s">
        <v>67</v>
      </c>
      <c r="U185" t="s">
        <v>569</v>
      </c>
      <c r="V185" t="s">
        <v>56</v>
      </c>
      <c r="W185" t="s">
        <v>570</v>
      </c>
      <c r="X185" t="s">
        <v>35</v>
      </c>
      <c r="Y185" t="s">
        <v>571</v>
      </c>
      <c r="Z185" t="s">
        <v>40</v>
      </c>
      <c r="AA185" t="s">
        <v>35</v>
      </c>
      <c r="AB185" t="s">
        <v>35</v>
      </c>
      <c r="AC185" t="s">
        <v>35</v>
      </c>
      <c r="AD185" t="str">
        <f>HYPERLINK("https://esastar-publication.sso.esa.int/ESATenderActions/details/185698", "https://esastar-publication.sso.esa.int/ESATenderActions/details/185698")</f>
        <v>https://esastar-publication.sso.esa.int/ESATenderActions/details/185698</v>
      </c>
    </row>
    <row r="186" spans="1:30" x14ac:dyDescent="0.35">
      <c r="A186" t="s">
        <v>1131</v>
      </c>
      <c r="B186" t="s">
        <v>1132</v>
      </c>
      <c r="C186" t="s">
        <v>50</v>
      </c>
      <c r="D186" t="s">
        <v>1133</v>
      </c>
      <c r="E186" t="s">
        <v>34</v>
      </c>
      <c r="F186" t="s">
        <v>35</v>
      </c>
      <c r="G186" s="1">
        <v>46132</v>
      </c>
      <c r="H186" t="s">
        <v>35</v>
      </c>
      <c r="I186" t="s">
        <v>35</v>
      </c>
      <c r="J186" t="s">
        <v>35</v>
      </c>
      <c r="K186" t="s">
        <v>35</v>
      </c>
      <c r="L186" s="1">
        <v>46132</v>
      </c>
      <c r="M186" t="s">
        <v>52</v>
      </c>
      <c r="N186" t="s">
        <v>37</v>
      </c>
      <c r="O186" t="s">
        <v>64</v>
      </c>
      <c r="P186" t="s">
        <v>140</v>
      </c>
      <c r="Q186" t="s">
        <v>40</v>
      </c>
      <c r="R186" t="s">
        <v>40</v>
      </c>
      <c r="S186" t="s">
        <v>123</v>
      </c>
      <c r="T186" t="s">
        <v>67</v>
      </c>
      <c r="U186" t="s">
        <v>569</v>
      </c>
      <c r="V186" t="s">
        <v>56</v>
      </c>
      <c r="W186" t="s">
        <v>799</v>
      </c>
      <c r="X186" t="s">
        <v>35</v>
      </c>
      <c r="Y186" t="s">
        <v>571</v>
      </c>
      <c r="Z186" t="s">
        <v>40</v>
      </c>
      <c r="AA186" t="s">
        <v>35</v>
      </c>
      <c r="AB186" t="s">
        <v>35</v>
      </c>
      <c r="AC186" t="s">
        <v>35</v>
      </c>
      <c r="AD186" t="str">
        <f>HYPERLINK("https://esastar-publication.sso.esa.int/ESATenderActions/details/185697", "https://esastar-publication.sso.esa.int/ESATenderActions/details/185697")</f>
        <v>https://esastar-publication.sso.esa.int/ESATenderActions/details/185697</v>
      </c>
    </row>
    <row r="187" spans="1:30" x14ac:dyDescent="0.35">
      <c r="A187" t="s">
        <v>1134</v>
      </c>
      <c r="B187" t="s">
        <v>1135</v>
      </c>
      <c r="C187" t="s">
        <v>50</v>
      </c>
      <c r="D187" t="s">
        <v>1136</v>
      </c>
      <c r="E187" t="s">
        <v>34</v>
      </c>
      <c r="F187" t="s">
        <v>35</v>
      </c>
      <c r="G187" s="1">
        <v>46132</v>
      </c>
      <c r="H187" t="s">
        <v>35</v>
      </c>
      <c r="I187" t="s">
        <v>35</v>
      </c>
      <c r="J187" t="s">
        <v>35</v>
      </c>
      <c r="K187" t="s">
        <v>35</v>
      </c>
      <c r="L187" s="1">
        <v>46314</v>
      </c>
      <c r="M187" t="s">
        <v>75</v>
      </c>
      <c r="N187" t="s">
        <v>37</v>
      </c>
      <c r="O187" t="s">
        <v>64</v>
      </c>
      <c r="P187" t="s">
        <v>35</v>
      </c>
      <c r="Q187" t="s">
        <v>65</v>
      </c>
      <c r="R187" t="s">
        <v>40</v>
      </c>
      <c r="S187" t="s">
        <v>950</v>
      </c>
      <c r="T187" t="s">
        <v>67</v>
      </c>
      <c r="U187" t="s">
        <v>569</v>
      </c>
      <c r="V187" t="s">
        <v>35</v>
      </c>
      <c r="W187" t="s">
        <v>570</v>
      </c>
      <c r="X187" t="s">
        <v>35</v>
      </c>
      <c r="Y187" t="s">
        <v>1137</v>
      </c>
      <c r="Z187" t="s">
        <v>40</v>
      </c>
      <c r="AA187" t="s">
        <v>35</v>
      </c>
      <c r="AB187" t="s">
        <v>1046</v>
      </c>
      <c r="AC187" t="s">
        <v>35</v>
      </c>
      <c r="AD187" t="str">
        <f>HYPERLINK("https://esastar-publication.sso.esa.int/ESATenderActions/details/185696", "https://esastar-publication.sso.esa.int/ESATenderActions/details/185696")</f>
        <v>https://esastar-publication.sso.esa.int/ESATenderActions/details/185696</v>
      </c>
    </row>
    <row r="188" spans="1:30" hidden="1" x14ac:dyDescent="0.35">
      <c r="A188" t="s">
        <v>1138</v>
      </c>
      <c r="B188" t="s">
        <v>1139</v>
      </c>
      <c r="C188" t="s">
        <v>32</v>
      </c>
      <c r="D188" t="s">
        <v>1140</v>
      </c>
      <c r="E188" t="s">
        <v>34</v>
      </c>
      <c r="F188" t="s">
        <v>35</v>
      </c>
      <c r="G188" s="1">
        <v>46132</v>
      </c>
      <c r="H188" s="1">
        <v>46225</v>
      </c>
      <c r="I188" s="1">
        <v>46323</v>
      </c>
      <c r="J188" s="1">
        <v>46309</v>
      </c>
      <c r="K188" s="1">
        <v>46309</v>
      </c>
      <c r="L188" s="1">
        <v>46268</v>
      </c>
      <c r="M188" t="s">
        <v>36</v>
      </c>
      <c r="N188" t="s">
        <v>37</v>
      </c>
      <c r="O188" t="s">
        <v>64</v>
      </c>
      <c r="P188" t="s">
        <v>140</v>
      </c>
      <c r="Q188" t="s">
        <v>65</v>
      </c>
      <c r="R188" t="s">
        <v>40</v>
      </c>
      <c r="S188" t="s">
        <v>123</v>
      </c>
      <c r="T188" t="s">
        <v>67</v>
      </c>
      <c r="U188" t="s">
        <v>124</v>
      </c>
      <c r="V188" t="s">
        <v>35</v>
      </c>
      <c r="W188" t="s">
        <v>35</v>
      </c>
      <c r="X188" t="s">
        <v>125</v>
      </c>
      <c r="Y188" t="s">
        <v>1141</v>
      </c>
      <c r="Z188" t="s">
        <v>40</v>
      </c>
      <c r="AA188" t="s">
        <v>35</v>
      </c>
      <c r="AB188" t="s">
        <v>322</v>
      </c>
      <c r="AC188" t="s">
        <v>271</v>
      </c>
      <c r="AD188" t="str">
        <f>HYPERLINK("https://esastar-publication.sso.esa.int/ESATenderActions/details/185669", "https://esastar-publication.sso.esa.int/ESATenderActions/details/185669")</f>
        <v>https://esastar-publication.sso.esa.int/ESATenderActions/details/185669</v>
      </c>
    </row>
    <row r="189" spans="1:30" x14ac:dyDescent="0.35">
      <c r="A189" t="s">
        <v>1142</v>
      </c>
      <c r="B189" t="s">
        <v>1143</v>
      </c>
      <c r="C189" t="s">
        <v>50</v>
      </c>
      <c r="D189" t="s">
        <v>1144</v>
      </c>
      <c r="E189" t="s">
        <v>34</v>
      </c>
      <c r="F189" t="s">
        <v>35</v>
      </c>
      <c r="G189" s="1">
        <v>46132</v>
      </c>
      <c r="H189" t="s">
        <v>35</v>
      </c>
      <c r="I189" t="s">
        <v>35</v>
      </c>
      <c r="J189" t="s">
        <v>35</v>
      </c>
      <c r="K189" t="s">
        <v>35</v>
      </c>
      <c r="L189" s="1">
        <v>46132</v>
      </c>
      <c r="M189" t="s">
        <v>52</v>
      </c>
      <c r="N189" t="s">
        <v>37</v>
      </c>
      <c r="O189" t="s">
        <v>64</v>
      </c>
      <c r="P189" t="s">
        <v>140</v>
      </c>
      <c r="Q189" t="s">
        <v>40</v>
      </c>
      <c r="R189" t="s">
        <v>40</v>
      </c>
      <c r="S189" t="s">
        <v>123</v>
      </c>
      <c r="T189" t="s">
        <v>67</v>
      </c>
      <c r="U189" t="s">
        <v>569</v>
      </c>
      <c r="V189" t="s">
        <v>56</v>
      </c>
      <c r="W189" t="s">
        <v>799</v>
      </c>
      <c r="X189" t="s">
        <v>35</v>
      </c>
      <c r="Y189" t="s">
        <v>955</v>
      </c>
      <c r="Z189" t="s">
        <v>40</v>
      </c>
      <c r="AA189" t="s">
        <v>35</v>
      </c>
      <c r="AB189" t="s">
        <v>1145</v>
      </c>
      <c r="AC189" t="s">
        <v>35</v>
      </c>
      <c r="AD189" t="str">
        <f>HYPERLINK("https://esastar-publication.sso.esa.int/ESATenderActions/details/185667", "https://esastar-publication.sso.esa.int/ESATenderActions/details/185667")</f>
        <v>https://esastar-publication.sso.esa.int/ESATenderActions/details/185667</v>
      </c>
    </row>
    <row r="190" spans="1:30" hidden="1" x14ac:dyDescent="0.35">
      <c r="A190" t="s">
        <v>1146</v>
      </c>
      <c r="B190" t="s">
        <v>1147</v>
      </c>
      <c r="C190" t="s">
        <v>32</v>
      </c>
      <c r="D190" t="s">
        <v>1148</v>
      </c>
      <c r="E190" t="s">
        <v>34</v>
      </c>
      <c r="F190" t="s">
        <v>35</v>
      </c>
      <c r="G190" s="1">
        <v>46126</v>
      </c>
      <c r="H190" s="1">
        <v>46255</v>
      </c>
      <c r="I190" s="1">
        <v>46331</v>
      </c>
      <c r="J190" s="1">
        <v>46317</v>
      </c>
      <c r="K190" s="1">
        <v>46317</v>
      </c>
      <c r="L190" s="1">
        <v>46309</v>
      </c>
      <c r="M190" t="s">
        <v>36</v>
      </c>
      <c r="N190" t="s">
        <v>53</v>
      </c>
      <c r="O190" t="s">
        <v>64</v>
      </c>
      <c r="P190" t="s">
        <v>54</v>
      </c>
      <c r="Q190" t="s">
        <v>40</v>
      </c>
      <c r="R190" t="s">
        <v>40</v>
      </c>
      <c r="S190" t="s">
        <v>911</v>
      </c>
      <c r="T190" t="s">
        <v>67</v>
      </c>
      <c r="U190" t="s">
        <v>1149</v>
      </c>
      <c r="V190" t="s">
        <v>35</v>
      </c>
      <c r="W190" t="s">
        <v>35</v>
      </c>
      <c r="X190" t="s">
        <v>776</v>
      </c>
      <c r="Y190" t="s">
        <v>541</v>
      </c>
      <c r="Z190" t="s">
        <v>40</v>
      </c>
      <c r="AA190" t="s">
        <v>35</v>
      </c>
      <c r="AB190" t="s">
        <v>109</v>
      </c>
      <c r="AC190" t="s">
        <v>1150</v>
      </c>
      <c r="AD190" t="str">
        <f>HYPERLINK("https://esastar-publication.sso.esa.int/ESATenderActions/details/185358", "https://esastar-publication.sso.esa.int/ESATenderActions/details/185358")</f>
        <v>https://esastar-publication.sso.esa.int/ESATenderActions/details/185358</v>
      </c>
    </row>
    <row r="191" spans="1:30" hidden="1" x14ac:dyDescent="0.35">
      <c r="A191" t="s">
        <v>1151</v>
      </c>
      <c r="B191" t="s">
        <v>1152</v>
      </c>
      <c r="C191" t="s">
        <v>32</v>
      </c>
      <c r="D191" t="s">
        <v>1153</v>
      </c>
      <c r="E191" t="s">
        <v>102</v>
      </c>
      <c r="F191" t="s">
        <v>352</v>
      </c>
      <c r="G191" s="1">
        <v>46114</v>
      </c>
      <c r="H191" s="1">
        <v>46114</v>
      </c>
      <c r="I191" s="1">
        <v>46752</v>
      </c>
      <c r="J191" s="1">
        <v>46738</v>
      </c>
      <c r="K191" s="1">
        <v>46738</v>
      </c>
      <c r="L191" s="1">
        <v>46309</v>
      </c>
      <c r="M191" t="s">
        <v>36</v>
      </c>
      <c r="N191" t="s">
        <v>37</v>
      </c>
      <c r="O191" t="s">
        <v>199</v>
      </c>
      <c r="P191" t="s">
        <v>35</v>
      </c>
      <c r="Q191" t="s">
        <v>40</v>
      </c>
      <c r="R191" t="s">
        <v>40</v>
      </c>
      <c r="S191" t="s">
        <v>1154</v>
      </c>
      <c r="T191" t="s">
        <v>67</v>
      </c>
      <c r="U191" t="s">
        <v>175</v>
      </c>
      <c r="V191" t="s">
        <v>35</v>
      </c>
      <c r="W191" t="s">
        <v>35</v>
      </c>
      <c r="X191" t="s">
        <v>690</v>
      </c>
      <c r="Y191" t="s">
        <v>1155</v>
      </c>
      <c r="Z191" t="s">
        <v>40</v>
      </c>
      <c r="AA191" t="s">
        <v>35</v>
      </c>
      <c r="AB191" t="s">
        <v>109</v>
      </c>
      <c r="AC191" t="s">
        <v>35</v>
      </c>
      <c r="AD191" t="str">
        <f>HYPERLINK("https://esastar-publication.sso.esa.int/ESATenderActions/details/184834", "https://esastar-publication.sso.esa.int/ESATenderActions/details/184834")</f>
        <v>https://esastar-publication.sso.esa.int/ESATenderActions/details/184834</v>
      </c>
    </row>
    <row r="192" spans="1:30" ht="29" x14ac:dyDescent="0.35">
      <c r="A192" t="s">
        <v>1156</v>
      </c>
      <c r="B192" t="s">
        <v>1157</v>
      </c>
      <c r="C192" t="s">
        <v>50</v>
      </c>
      <c r="D192" t="s">
        <v>1158</v>
      </c>
      <c r="E192" t="s">
        <v>34</v>
      </c>
      <c r="F192" t="s">
        <v>35</v>
      </c>
      <c r="G192" s="1">
        <v>46114</v>
      </c>
      <c r="H192" t="s">
        <v>35</v>
      </c>
      <c r="I192" t="s">
        <v>35</v>
      </c>
      <c r="J192" t="s">
        <v>35</v>
      </c>
      <c r="K192" t="s">
        <v>35</v>
      </c>
      <c r="L192" s="1">
        <v>46114</v>
      </c>
      <c r="M192" t="s">
        <v>52</v>
      </c>
      <c r="N192" t="s">
        <v>37</v>
      </c>
      <c r="O192" t="s">
        <v>64</v>
      </c>
      <c r="P192" t="s">
        <v>35</v>
      </c>
      <c r="Q192" t="s">
        <v>40</v>
      </c>
      <c r="R192" t="s">
        <v>40</v>
      </c>
      <c r="S192" t="s">
        <v>437</v>
      </c>
      <c r="T192" t="s">
        <v>67</v>
      </c>
      <c r="U192" t="s">
        <v>43</v>
      </c>
      <c r="V192" t="s">
        <v>80</v>
      </c>
      <c r="W192" t="s">
        <v>438</v>
      </c>
      <c r="X192" t="s">
        <v>35</v>
      </c>
      <c r="Y192" t="s">
        <v>45</v>
      </c>
      <c r="Z192" t="s">
        <v>40</v>
      </c>
      <c r="AA192" t="s">
        <v>35</v>
      </c>
      <c r="AB192" t="s">
        <v>1159</v>
      </c>
      <c r="AC192" t="s">
        <v>497</v>
      </c>
      <c r="AD192" t="str">
        <f>HYPERLINK("https://esastar-publication.sso.esa.int/ESATenderActions/details/184828", "https://esastar-publication.sso.esa.int/ESATenderActions/details/184828")</f>
        <v>https://esastar-publication.sso.esa.int/ESATenderActions/details/184828</v>
      </c>
    </row>
    <row r="193" spans="1:30" x14ac:dyDescent="0.35">
      <c r="A193" t="s">
        <v>1160</v>
      </c>
      <c r="B193" t="s">
        <v>1161</v>
      </c>
      <c r="C193" t="s">
        <v>50</v>
      </c>
      <c r="D193" t="s">
        <v>1162</v>
      </c>
      <c r="E193" t="s">
        <v>34</v>
      </c>
      <c r="F193" t="s">
        <v>35</v>
      </c>
      <c r="G193" s="1">
        <v>46107</v>
      </c>
      <c r="H193" t="s">
        <v>35</v>
      </c>
      <c r="I193" t="s">
        <v>35</v>
      </c>
      <c r="J193" t="s">
        <v>35</v>
      </c>
      <c r="K193" t="s">
        <v>35</v>
      </c>
      <c r="L193" s="1">
        <v>46107</v>
      </c>
      <c r="M193" t="s">
        <v>52</v>
      </c>
      <c r="N193" t="s">
        <v>501</v>
      </c>
      <c r="O193" t="s">
        <v>64</v>
      </c>
      <c r="P193" t="s">
        <v>140</v>
      </c>
      <c r="Q193" t="s">
        <v>40</v>
      </c>
      <c r="R193" t="s">
        <v>40</v>
      </c>
      <c r="S193" t="s">
        <v>123</v>
      </c>
      <c r="T193" t="s">
        <v>67</v>
      </c>
      <c r="U193" t="s">
        <v>124</v>
      </c>
      <c r="V193" t="s">
        <v>56</v>
      </c>
      <c r="W193" t="s">
        <v>799</v>
      </c>
      <c r="X193" t="s">
        <v>35</v>
      </c>
      <c r="Y193" t="s">
        <v>294</v>
      </c>
      <c r="Z193" t="s">
        <v>40</v>
      </c>
      <c r="AA193" t="s">
        <v>35</v>
      </c>
      <c r="AB193" t="s">
        <v>168</v>
      </c>
      <c r="AC193" t="s">
        <v>861</v>
      </c>
      <c r="AD193" t="str">
        <f>HYPERLINK("https://esastar-publication.sso.esa.int/ESATenderActions/details/184418", "https://esastar-publication.sso.esa.int/ESATenderActions/details/184418")</f>
        <v>https://esastar-publication.sso.esa.int/ESATenderActions/details/184418</v>
      </c>
    </row>
    <row r="194" spans="1:30" x14ac:dyDescent="0.35">
      <c r="A194" t="s">
        <v>1163</v>
      </c>
      <c r="B194" t="s">
        <v>1164</v>
      </c>
      <c r="C194" t="s">
        <v>50</v>
      </c>
      <c r="D194" t="s">
        <v>1165</v>
      </c>
      <c r="E194" t="s">
        <v>34</v>
      </c>
      <c r="F194" t="s">
        <v>35</v>
      </c>
      <c r="G194" s="1">
        <v>46107</v>
      </c>
      <c r="H194" t="s">
        <v>35</v>
      </c>
      <c r="I194" t="s">
        <v>35</v>
      </c>
      <c r="J194" t="s">
        <v>35</v>
      </c>
      <c r="K194" t="s">
        <v>35</v>
      </c>
      <c r="L194" s="1">
        <v>46218</v>
      </c>
      <c r="M194" t="s">
        <v>75</v>
      </c>
      <c r="N194" t="s">
        <v>37</v>
      </c>
      <c r="O194" t="s">
        <v>64</v>
      </c>
      <c r="P194" t="s">
        <v>140</v>
      </c>
      <c r="Q194" t="s">
        <v>65</v>
      </c>
      <c r="R194" t="s">
        <v>40</v>
      </c>
      <c r="S194" t="s">
        <v>123</v>
      </c>
      <c r="T194" t="s">
        <v>67</v>
      </c>
      <c r="U194" t="s">
        <v>124</v>
      </c>
      <c r="V194" t="s">
        <v>56</v>
      </c>
      <c r="W194" t="s">
        <v>1166</v>
      </c>
      <c r="X194" t="s">
        <v>35</v>
      </c>
      <c r="Y194" t="s">
        <v>1167</v>
      </c>
      <c r="Z194" t="s">
        <v>40</v>
      </c>
      <c r="AA194" t="s">
        <v>35</v>
      </c>
      <c r="AB194" t="s">
        <v>1168</v>
      </c>
      <c r="AC194" t="s">
        <v>1169</v>
      </c>
      <c r="AD194" t="str">
        <f>HYPERLINK("https://esastar-publication.sso.esa.int/ESATenderActions/details/184417", "https://esastar-publication.sso.esa.int/ESATenderActions/details/184417")</f>
        <v>https://esastar-publication.sso.esa.int/ESATenderActions/details/184417</v>
      </c>
    </row>
    <row r="195" spans="1:30" ht="29" x14ac:dyDescent="0.35">
      <c r="A195" t="s">
        <v>1170</v>
      </c>
      <c r="B195" t="s">
        <v>1171</v>
      </c>
      <c r="C195" t="s">
        <v>50</v>
      </c>
      <c r="D195" t="s">
        <v>1172</v>
      </c>
      <c r="E195" t="s">
        <v>34</v>
      </c>
      <c r="F195" t="s">
        <v>35</v>
      </c>
      <c r="G195" s="1">
        <v>46107</v>
      </c>
      <c r="H195" t="s">
        <v>35</v>
      </c>
      <c r="I195" t="s">
        <v>35</v>
      </c>
      <c r="J195" t="s">
        <v>35</v>
      </c>
      <c r="K195" t="s">
        <v>35</v>
      </c>
      <c r="L195" s="1">
        <v>46309</v>
      </c>
      <c r="M195" t="s">
        <v>63</v>
      </c>
      <c r="N195" t="s">
        <v>37</v>
      </c>
      <c r="O195" t="s">
        <v>38</v>
      </c>
      <c r="P195" t="s">
        <v>35</v>
      </c>
      <c r="Q195" t="s">
        <v>65</v>
      </c>
      <c r="R195" t="s">
        <v>40</v>
      </c>
      <c r="S195" t="s">
        <v>437</v>
      </c>
      <c r="T195" t="s">
        <v>67</v>
      </c>
      <c r="U195" t="s">
        <v>43</v>
      </c>
      <c r="V195" t="s">
        <v>80</v>
      </c>
      <c r="W195" t="s">
        <v>495</v>
      </c>
      <c r="X195" t="s">
        <v>35</v>
      </c>
      <c r="Y195" t="s">
        <v>45</v>
      </c>
      <c r="Z195" t="s">
        <v>40</v>
      </c>
      <c r="AA195" t="s">
        <v>35</v>
      </c>
      <c r="AB195" t="s">
        <v>1173</v>
      </c>
      <c r="AC195" t="s">
        <v>497</v>
      </c>
      <c r="AD195" t="str">
        <f>HYPERLINK("https://esastar-publication.sso.esa.int/ESATenderActions/details/184413", "https://esastar-publication.sso.esa.int/ESATenderActions/details/184413")</f>
        <v>https://esastar-publication.sso.esa.int/ESATenderActions/details/184413</v>
      </c>
    </row>
    <row r="196" spans="1:30" hidden="1" x14ac:dyDescent="0.35">
      <c r="A196" t="s">
        <v>1174</v>
      </c>
      <c r="B196" t="s">
        <v>1175</v>
      </c>
      <c r="C196" t="s">
        <v>32</v>
      </c>
      <c r="D196" t="s">
        <v>1176</v>
      </c>
      <c r="E196" t="s">
        <v>102</v>
      </c>
      <c r="F196" t="s">
        <v>352</v>
      </c>
      <c r="G196" s="1">
        <v>46107</v>
      </c>
      <c r="H196" s="1">
        <v>46132</v>
      </c>
      <c r="I196" s="1">
        <v>46160</v>
      </c>
      <c r="J196" s="1">
        <v>46153</v>
      </c>
      <c r="K196" s="1">
        <v>46153</v>
      </c>
      <c r="L196" s="1">
        <v>46132</v>
      </c>
      <c r="M196" t="s">
        <v>122</v>
      </c>
      <c r="N196" t="s">
        <v>37</v>
      </c>
      <c r="O196" t="s">
        <v>199</v>
      </c>
      <c r="P196" t="s">
        <v>35</v>
      </c>
      <c r="Q196" t="s">
        <v>40</v>
      </c>
      <c r="R196" t="s">
        <v>40</v>
      </c>
      <c r="S196" t="s">
        <v>1177</v>
      </c>
      <c r="T196" t="s">
        <v>67</v>
      </c>
      <c r="U196" t="s">
        <v>1178</v>
      </c>
      <c r="V196" t="s">
        <v>35</v>
      </c>
      <c r="W196" t="s">
        <v>35</v>
      </c>
      <c r="X196" t="s">
        <v>893</v>
      </c>
      <c r="Y196" t="s">
        <v>1179</v>
      </c>
      <c r="Z196" t="s">
        <v>40</v>
      </c>
      <c r="AA196" t="s">
        <v>35</v>
      </c>
      <c r="AB196" t="s">
        <v>109</v>
      </c>
      <c r="AC196" t="s">
        <v>1180</v>
      </c>
      <c r="AD196" t="str">
        <f>HYPERLINK("https://esastar-publication.sso.esa.int/ESATenderActions/details/184403", "https://esastar-publication.sso.esa.int/ESATenderActions/details/184403")</f>
        <v>https://esastar-publication.sso.esa.int/ESATenderActions/details/184403</v>
      </c>
    </row>
    <row r="197" spans="1:30" hidden="1" x14ac:dyDescent="0.35">
      <c r="A197" t="s">
        <v>1181</v>
      </c>
      <c r="B197" t="s">
        <v>1182</v>
      </c>
      <c r="C197" t="s">
        <v>32</v>
      </c>
      <c r="D197" t="s">
        <v>1183</v>
      </c>
      <c r="E197" t="s">
        <v>102</v>
      </c>
      <c r="F197" t="s">
        <v>352</v>
      </c>
      <c r="G197" s="1">
        <v>46107</v>
      </c>
      <c r="H197" s="1">
        <v>46153</v>
      </c>
      <c r="I197" s="1">
        <v>47118</v>
      </c>
      <c r="J197" s="1">
        <v>47104</v>
      </c>
      <c r="K197" s="1">
        <v>47104</v>
      </c>
      <c r="L197" s="1">
        <v>46154</v>
      </c>
      <c r="M197" t="s">
        <v>319</v>
      </c>
      <c r="N197" t="s">
        <v>173</v>
      </c>
      <c r="O197" t="s">
        <v>199</v>
      </c>
      <c r="P197" t="s">
        <v>180</v>
      </c>
      <c r="Q197" t="s">
        <v>40</v>
      </c>
      <c r="R197" t="s">
        <v>40</v>
      </c>
      <c r="S197" t="s">
        <v>1184</v>
      </c>
      <c r="T197" t="s">
        <v>67</v>
      </c>
      <c r="U197" t="s">
        <v>1185</v>
      </c>
      <c r="V197" t="s">
        <v>35</v>
      </c>
      <c r="W197" t="s">
        <v>35</v>
      </c>
      <c r="X197" t="s">
        <v>1186</v>
      </c>
      <c r="Y197" t="s">
        <v>1187</v>
      </c>
      <c r="Z197" t="s">
        <v>40</v>
      </c>
      <c r="AA197" t="s">
        <v>35</v>
      </c>
      <c r="AB197" t="s">
        <v>821</v>
      </c>
      <c r="AC197" t="s">
        <v>1188</v>
      </c>
      <c r="AD197" t="str">
        <f>HYPERLINK("https://esastar-publication.sso.esa.int/ESATenderActions/details/184399", "https://esastar-publication.sso.esa.int/ESATenderActions/details/184399")</f>
        <v>https://esastar-publication.sso.esa.int/ESATenderActions/details/184399</v>
      </c>
    </row>
    <row r="198" spans="1:30" hidden="1" x14ac:dyDescent="0.35">
      <c r="A198" t="s">
        <v>1189</v>
      </c>
      <c r="B198" t="s">
        <v>1190</v>
      </c>
      <c r="C198" t="s">
        <v>32</v>
      </c>
      <c r="D198" t="s">
        <v>1191</v>
      </c>
      <c r="E198" t="s">
        <v>102</v>
      </c>
      <c r="F198" t="s">
        <v>352</v>
      </c>
      <c r="G198" s="1">
        <v>46099</v>
      </c>
      <c r="H198" s="1">
        <v>46115</v>
      </c>
      <c r="I198" s="1">
        <v>46752</v>
      </c>
      <c r="J198" s="1">
        <v>46738</v>
      </c>
      <c r="K198" s="1">
        <v>46738</v>
      </c>
      <c r="L198" s="1">
        <v>46132</v>
      </c>
      <c r="M198" t="s">
        <v>36</v>
      </c>
      <c r="N198" t="s">
        <v>37</v>
      </c>
      <c r="O198" t="s">
        <v>64</v>
      </c>
      <c r="P198" t="s">
        <v>140</v>
      </c>
      <c r="Q198" t="s">
        <v>40</v>
      </c>
      <c r="R198" t="s">
        <v>40</v>
      </c>
      <c r="S198" t="s">
        <v>734</v>
      </c>
      <c r="T198" t="s">
        <v>67</v>
      </c>
      <c r="U198" t="s">
        <v>1192</v>
      </c>
      <c r="V198" t="s">
        <v>35</v>
      </c>
      <c r="W198" t="s">
        <v>35</v>
      </c>
      <c r="X198" t="s">
        <v>504</v>
      </c>
      <c r="Y198" t="s">
        <v>1193</v>
      </c>
      <c r="Z198" t="s">
        <v>40</v>
      </c>
      <c r="AA198" t="s">
        <v>35</v>
      </c>
      <c r="AB198" t="s">
        <v>1194</v>
      </c>
      <c r="AC198" t="s">
        <v>1195</v>
      </c>
      <c r="AD198" t="str">
        <f>HYPERLINK("https://esastar-publication.sso.esa.int/ESATenderActions/details/183867", "https://esastar-publication.sso.esa.int/ESATenderActions/details/183867")</f>
        <v>https://esastar-publication.sso.esa.int/ESATenderActions/details/183867</v>
      </c>
    </row>
    <row r="199" spans="1:30" hidden="1" x14ac:dyDescent="0.35">
      <c r="A199" t="s">
        <v>1196</v>
      </c>
      <c r="B199" t="s">
        <v>1197</v>
      </c>
      <c r="C199" t="s">
        <v>32</v>
      </c>
      <c r="D199" t="s">
        <v>1198</v>
      </c>
      <c r="E199" t="s">
        <v>102</v>
      </c>
      <c r="F199" t="s">
        <v>198</v>
      </c>
      <c r="G199" s="1">
        <v>46099</v>
      </c>
      <c r="H199" s="1">
        <v>46154</v>
      </c>
      <c r="I199" s="1">
        <v>47756</v>
      </c>
      <c r="J199" s="1">
        <v>47742</v>
      </c>
      <c r="K199" s="1">
        <v>47742</v>
      </c>
      <c r="L199" s="1">
        <v>46217</v>
      </c>
      <c r="M199" t="s">
        <v>36</v>
      </c>
      <c r="N199" t="s">
        <v>53</v>
      </c>
      <c r="O199" t="s">
        <v>199</v>
      </c>
      <c r="P199" t="s">
        <v>54</v>
      </c>
      <c r="Q199" t="s">
        <v>40</v>
      </c>
      <c r="R199" t="s">
        <v>40</v>
      </c>
      <c r="S199" t="s">
        <v>1199</v>
      </c>
      <c r="T199" t="s">
        <v>67</v>
      </c>
      <c r="U199" t="s">
        <v>175</v>
      </c>
      <c r="V199" t="s">
        <v>35</v>
      </c>
      <c r="W199" t="s">
        <v>35</v>
      </c>
      <c r="X199" t="s">
        <v>586</v>
      </c>
      <c r="Y199" t="s">
        <v>1155</v>
      </c>
      <c r="Z199" t="s">
        <v>40</v>
      </c>
      <c r="AA199" t="s">
        <v>35</v>
      </c>
      <c r="AB199" t="s">
        <v>608</v>
      </c>
      <c r="AC199" t="s">
        <v>84</v>
      </c>
      <c r="AD199" t="str">
        <f>HYPERLINK("https://esastar-publication.sso.esa.int/ESATenderActions/details/183863", "https://esastar-publication.sso.esa.int/ESATenderActions/details/183863")</f>
        <v>https://esastar-publication.sso.esa.int/ESATenderActions/details/183863</v>
      </c>
    </row>
    <row r="200" spans="1:30" ht="29" x14ac:dyDescent="0.35">
      <c r="A200" t="s">
        <v>1200</v>
      </c>
      <c r="B200" t="s">
        <v>1201</v>
      </c>
      <c r="C200" t="s">
        <v>50</v>
      </c>
      <c r="D200" t="s">
        <v>1202</v>
      </c>
      <c r="E200" t="s">
        <v>34</v>
      </c>
      <c r="F200" t="s">
        <v>35</v>
      </c>
      <c r="G200" s="1">
        <v>46099</v>
      </c>
      <c r="H200" t="s">
        <v>35</v>
      </c>
      <c r="I200" t="s">
        <v>35</v>
      </c>
      <c r="J200" t="s">
        <v>35</v>
      </c>
      <c r="K200" t="s">
        <v>35</v>
      </c>
      <c r="L200" s="1">
        <v>46128</v>
      </c>
      <c r="M200" t="s">
        <v>75</v>
      </c>
      <c r="N200" t="s">
        <v>37</v>
      </c>
      <c r="O200" t="s">
        <v>38</v>
      </c>
      <c r="P200" t="s">
        <v>39</v>
      </c>
      <c r="Q200" t="s">
        <v>40</v>
      </c>
      <c r="R200" t="s">
        <v>40</v>
      </c>
      <c r="S200" t="s">
        <v>232</v>
      </c>
      <c r="T200" t="s">
        <v>219</v>
      </c>
      <c r="U200" t="s">
        <v>43</v>
      </c>
      <c r="V200" t="s">
        <v>80</v>
      </c>
      <c r="W200" t="s">
        <v>233</v>
      </c>
      <c r="X200" t="s">
        <v>35</v>
      </c>
      <c r="Y200" t="s">
        <v>45</v>
      </c>
      <c r="Z200" t="s">
        <v>40</v>
      </c>
      <c r="AA200" t="s">
        <v>35</v>
      </c>
      <c r="AB200" t="s">
        <v>1203</v>
      </c>
      <c r="AC200" t="s">
        <v>1204</v>
      </c>
      <c r="AD200" t="str">
        <f>HYPERLINK("https://esastar-publication.sso.esa.int/ESATenderActions/details/183859", "https://esastar-publication.sso.esa.int/ESATenderActions/details/183859")</f>
        <v>https://esastar-publication.sso.esa.int/ESATenderActions/details/183859</v>
      </c>
    </row>
    <row r="201" spans="1:30" ht="58" x14ac:dyDescent="0.35">
      <c r="A201" t="s">
        <v>1205</v>
      </c>
      <c r="B201" t="s">
        <v>1206</v>
      </c>
      <c r="C201" t="s">
        <v>50</v>
      </c>
      <c r="D201" t="s">
        <v>1207</v>
      </c>
      <c r="E201" t="s">
        <v>34</v>
      </c>
      <c r="F201" t="s">
        <v>35</v>
      </c>
      <c r="G201" s="1">
        <v>46099</v>
      </c>
      <c r="H201" t="s">
        <v>35</v>
      </c>
      <c r="I201" t="s">
        <v>35</v>
      </c>
      <c r="J201" t="s">
        <v>35</v>
      </c>
      <c r="K201" t="s">
        <v>35</v>
      </c>
      <c r="L201" s="1">
        <v>46099</v>
      </c>
      <c r="M201" t="s">
        <v>52</v>
      </c>
      <c r="N201" t="s">
        <v>37</v>
      </c>
      <c r="O201" t="s">
        <v>64</v>
      </c>
      <c r="P201" t="s">
        <v>140</v>
      </c>
      <c r="Q201" t="s">
        <v>40</v>
      </c>
      <c r="R201" t="s">
        <v>40</v>
      </c>
      <c r="S201" t="s">
        <v>123</v>
      </c>
      <c r="T201" t="s">
        <v>67</v>
      </c>
      <c r="U201" t="s">
        <v>124</v>
      </c>
      <c r="V201" t="s">
        <v>56</v>
      </c>
      <c r="W201" t="s">
        <v>799</v>
      </c>
      <c r="X201" t="s">
        <v>35</v>
      </c>
      <c r="Y201" t="s">
        <v>1208</v>
      </c>
      <c r="Z201" t="s">
        <v>40</v>
      </c>
      <c r="AA201" t="s">
        <v>35</v>
      </c>
      <c r="AB201" t="s">
        <v>1209</v>
      </c>
      <c r="AC201" t="s">
        <v>1210</v>
      </c>
      <c r="AD201" t="str">
        <f>HYPERLINK("https://esastar-publication.sso.esa.int/ESATenderActions/details/183833", "https://esastar-publication.sso.esa.int/ESATenderActions/details/183833")</f>
        <v>https://esastar-publication.sso.esa.int/ESATenderActions/details/183833</v>
      </c>
    </row>
    <row r="202" spans="1:30" hidden="1" x14ac:dyDescent="0.35">
      <c r="A202" t="s">
        <v>1211</v>
      </c>
      <c r="B202" t="s">
        <v>1212</v>
      </c>
      <c r="C202" t="s">
        <v>32</v>
      </c>
      <c r="D202" t="s">
        <v>1213</v>
      </c>
      <c r="E202" t="s">
        <v>34</v>
      </c>
      <c r="F202" t="s">
        <v>35</v>
      </c>
      <c r="G202" s="1">
        <v>46099</v>
      </c>
      <c r="H202" s="1">
        <v>46309</v>
      </c>
      <c r="I202" s="1">
        <v>46366</v>
      </c>
      <c r="J202" s="1">
        <v>46352</v>
      </c>
      <c r="K202" s="1">
        <v>46352</v>
      </c>
      <c r="L202" s="1">
        <v>46309</v>
      </c>
      <c r="M202" t="s">
        <v>122</v>
      </c>
      <c r="N202" t="s">
        <v>37</v>
      </c>
      <c r="O202" t="s">
        <v>64</v>
      </c>
      <c r="P202" t="s">
        <v>35</v>
      </c>
      <c r="Q202" t="s">
        <v>65</v>
      </c>
      <c r="R202" t="s">
        <v>40</v>
      </c>
      <c r="S202" t="s">
        <v>123</v>
      </c>
      <c r="T202" t="s">
        <v>67</v>
      </c>
      <c r="U202" t="s">
        <v>124</v>
      </c>
      <c r="V202" t="s">
        <v>35</v>
      </c>
      <c r="W202" t="s">
        <v>35</v>
      </c>
      <c r="X202" t="s">
        <v>134</v>
      </c>
      <c r="Y202" t="s">
        <v>1167</v>
      </c>
      <c r="Z202" t="s">
        <v>40</v>
      </c>
      <c r="AA202" t="s">
        <v>35</v>
      </c>
      <c r="AB202" t="s">
        <v>322</v>
      </c>
      <c r="AC202" t="s">
        <v>405</v>
      </c>
      <c r="AD202" t="str">
        <f>HYPERLINK("https://esastar-publication.sso.esa.int/ESATenderActions/details/183830", "https://esastar-publication.sso.esa.int/ESATenderActions/details/183830")</f>
        <v>https://esastar-publication.sso.esa.int/ESATenderActions/details/183830</v>
      </c>
    </row>
    <row r="203" spans="1:30" x14ac:dyDescent="0.35">
      <c r="A203" t="s">
        <v>1214</v>
      </c>
      <c r="B203" t="s">
        <v>1215</v>
      </c>
      <c r="C203" t="s">
        <v>50</v>
      </c>
      <c r="D203" t="s">
        <v>1216</v>
      </c>
      <c r="E203" t="s">
        <v>34</v>
      </c>
      <c r="F203" t="s">
        <v>35</v>
      </c>
      <c r="G203" s="1">
        <v>46099</v>
      </c>
      <c r="H203" t="s">
        <v>35</v>
      </c>
      <c r="I203" t="s">
        <v>35</v>
      </c>
      <c r="J203" t="s">
        <v>35</v>
      </c>
      <c r="K203" t="s">
        <v>35</v>
      </c>
      <c r="L203" s="1">
        <v>46099</v>
      </c>
      <c r="M203" t="s">
        <v>52</v>
      </c>
      <c r="N203" t="s">
        <v>37</v>
      </c>
      <c r="O203" t="s">
        <v>64</v>
      </c>
      <c r="P203" t="s">
        <v>140</v>
      </c>
      <c r="Q203" t="s">
        <v>40</v>
      </c>
      <c r="R203" t="s">
        <v>40</v>
      </c>
      <c r="S203" t="s">
        <v>950</v>
      </c>
      <c r="T203" t="s">
        <v>67</v>
      </c>
      <c r="U203" t="s">
        <v>569</v>
      </c>
      <c r="V203" t="s">
        <v>56</v>
      </c>
      <c r="W203" t="s">
        <v>570</v>
      </c>
      <c r="X203" t="s">
        <v>35</v>
      </c>
      <c r="Y203" t="s">
        <v>571</v>
      </c>
      <c r="Z203" t="s">
        <v>40</v>
      </c>
      <c r="AA203" t="s">
        <v>35</v>
      </c>
      <c r="AB203" t="s">
        <v>35</v>
      </c>
      <c r="AC203" t="s">
        <v>35</v>
      </c>
      <c r="AD203" t="str">
        <f>HYPERLINK("https://esastar-publication.sso.esa.int/ESATenderActions/details/183827", "https://esastar-publication.sso.esa.int/ESATenderActions/details/183827")</f>
        <v>https://esastar-publication.sso.esa.int/ESATenderActions/details/183827</v>
      </c>
    </row>
    <row r="204" spans="1:30" hidden="1" x14ac:dyDescent="0.35">
      <c r="A204" t="s">
        <v>1217</v>
      </c>
      <c r="B204" t="s">
        <v>1218</v>
      </c>
      <c r="C204" t="s">
        <v>32</v>
      </c>
      <c r="D204" t="s">
        <v>1219</v>
      </c>
      <c r="E204" t="s">
        <v>34</v>
      </c>
      <c r="F204" t="s">
        <v>35</v>
      </c>
      <c r="G204" s="1">
        <v>46086</v>
      </c>
      <c r="H204" s="1">
        <v>46234</v>
      </c>
      <c r="I204" s="1">
        <v>46317</v>
      </c>
      <c r="J204" s="1">
        <v>46310</v>
      </c>
      <c r="K204" s="1">
        <v>46310</v>
      </c>
      <c r="L204" s="1">
        <v>46279</v>
      </c>
      <c r="M204" t="s">
        <v>36</v>
      </c>
      <c r="N204" t="s">
        <v>37</v>
      </c>
      <c r="O204" t="s">
        <v>38</v>
      </c>
      <c r="P204" t="s">
        <v>39</v>
      </c>
      <c r="Q204" t="s">
        <v>65</v>
      </c>
      <c r="R204" t="s">
        <v>40</v>
      </c>
      <c r="S204" t="s">
        <v>41</v>
      </c>
      <c r="T204" t="s">
        <v>219</v>
      </c>
      <c r="U204" t="s">
        <v>43</v>
      </c>
      <c r="V204" t="s">
        <v>35</v>
      </c>
      <c r="W204" t="s">
        <v>35</v>
      </c>
      <c r="X204" t="s">
        <v>44</v>
      </c>
      <c r="Y204" t="s">
        <v>45</v>
      </c>
      <c r="Z204" t="s">
        <v>40</v>
      </c>
      <c r="AA204" t="s">
        <v>35</v>
      </c>
      <c r="AB204" t="s">
        <v>1220</v>
      </c>
      <c r="AC204" t="s">
        <v>150</v>
      </c>
      <c r="AD204" t="str">
        <f>HYPERLINK("https://esastar-publication.sso.esa.int/ESATenderActions/details/183208", "https://esastar-publication.sso.esa.int/ESATenderActions/details/183208")</f>
        <v>https://esastar-publication.sso.esa.int/ESATenderActions/details/183208</v>
      </c>
    </row>
    <row r="205" spans="1:30" x14ac:dyDescent="0.35">
      <c r="A205" t="s">
        <v>1221</v>
      </c>
      <c r="B205" t="s">
        <v>1222</v>
      </c>
      <c r="C205" t="s">
        <v>50</v>
      </c>
      <c r="D205" t="s">
        <v>1223</v>
      </c>
      <c r="E205" t="s">
        <v>34</v>
      </c>
      <c r="F205" t="s">
        <v>35</v>
      </c>
      <c r="G205" s="1">
        <v>46080</v>
      </c>
      <c r="H205" t="s">
        <v>35</v>
      </c>
      <c r="I205" t="s">
        <v>35</v>
      </c>
      <c r="J205" t="s">
        <v>35</v>
      </c>
      <c r="K205" t="s">
        <v>35</v>
      </c>
      <c r="L205" s="1">
        <v>46087</v>
      </c>
      <c r="M205" t="s">
        <v>172</v>
      </c>
      <c r="N205" t="s">
        <v>37</v>
      </c>
      <c r="O205" t="s">
        <v>199</v>
      </c>
      <c r="P205" t="s">
        <v>35</v>
      </c>
      <c r="Q205" t="s">
        <v>40</v>
      </c>
      <c r="R205" t="s">
        <v>40</v>
      </c>
      <c r="S205" t="s">
        <v>1224</v>
      </c>
      <c r="T205" t="s">
        <v>67</v>
      </c>
      <c r="U205" t="s">
        <v>175</v>
      </c>
      <c r="V205" t="s">
        <v>56</v>
      </c>
      <c r="W205" t="s">
        <v>239</v>
      </c>
      <c r="X205" t="s">
        <v>35</v>
      </c>
      <c r="Y205" t="s">
        <v>541</v>
      </c>
      <c r="Z205" t="s">
        <v>40</v>
      </c>
      <c r="AA205" t="s">
        <v>35</v>
      </c>
      <c r="AB205" t="s">
        <v>35</v>
      </c>
      <c r="AC205" t="s">
        <v>35</v>
      </c>
      <c r="AD205" t="str">
        <f>HYPERLINK("https://esastar-publication.sso.esa.int/ESATenderActions/details/182902", "https://esastar-publication.sso.esa.int/ESATenderActions/details/182902")</f>
        <v>https://esastar-publication.sso.esa.int/ESATenderActions/details/182902</v>
      </c>
    </row>
    <row r="206" spans="1:30" x14ac:dyDescent="0.35">
      <c r="A206" t="s">
        <v>1225</v>
      </c>
      <c r="B206" t="s">
        <v>1226</v>
      </c>
      <c r="C206" t="s">
        <v>50</v>
      </c>
      <c r="D206" t="s">
        <v>1227</v>
      </c>
      <c r="E206" t="s">
        <v>34</v>
      </c>
      <c r="F206" t="s">
        <v>35</v>
      </c>
      <c r="G206" s="1">
        <v>46073</v>
      </c>
      <c r="H206" t="s">
        <v>35</v>
      </c>
      <c r="I206" t="s">
        <v>35</v>
      </c>
      <c r="J206" t="s">
        <v>35</v>
      </c>
      <c r="K206" t="s">
        <v>35</v>
      </c>
      <c r="L206" s="1">
        <v>46073</v>
      </c>
      <c r="M206" t="s">
        <v>52</v>
      </c>
      <c r="N206" t="s">
        <v>37</v>
      </c>
      <c r="O206" t="s">
        <v>64</v>
      </c>
      <c r="P206" t="s">
        <v>35</v>
      </c>
      <c r="Q206" t="s">
        <v>40</v>
      </c>
      <c r="R206" t="s">
        <v>40</v>
      </c>
      <c r="S206" t="s">
        <v>1228</v>
      </c>
      <c r="T206" t="s">
        <v>219</v>
      </c>
      <c r="U206" t="s">
        <v>830</v>
      </c>
      <c r="V206" t="s">
        <v>56</v>
      </c>
      <c r="W206" t="s">
        <v>1229</v>
      </c>
      <c r="X206" t="s">
        <v>35</v>
      </c>
      <c r="Y206" t="s">
        <v>832</v>
      </c>
      <c r="Z206" t="s">
        <v>40</v>
      </c>
      <c r="AA206" t="s">
        <v>35</v>
      </c>
      <c r="AB206" t="s">
        <v>1000</v>
      </c>
      <c r="AC206" t="s">
        <v>98</v>
      </c>
      <c r="AD206" t="str">
        <f>HYPERLINK("https://esastar-publication.sso.esa.int/ESATenderActions/details/182555", "https://esastar-publication.sso.esa.int/ESATenderActions/details/182555")</f>
        <v>https://esastar-publication.sso.esa.int/ESATenderActions/details/182555</v>
      </c>
    </row>
    <row r="207" spans="1:30" ht="29" x14ac:dyDescent="0.35">
      <c r="A207" t="s">
        <v>1230</v>
      </c>
      <c r="B207" t="s">
        <v>1231</v>
      </c>
      <c r="C207" t="s">
        <v>50</v>
      </c>
      <c r="D207" t="s">
        <v>1232</v>
      </c>
      <c r="E207" t="s">
        <v>34</v>
      </c>
      <c r="F207" t="s">
        <v>35</v>
      </c>
      <c r="G207" s="1">
        <v>46073</v>
      </c>
      <c r="H207" t="s">
        <v>35</v>
      </c>
      <c r="I207" t="s">
        <v>35</v>
      </c>
      <c r="J207" t="s">
        <v>35</v>
      </c>
      <c r="K207" t="s">
        <v>35</v>
      </c>
      <c r="L207" s="1">
        <v>46073</v>
      </c>
      <c r="M207" t="s">
        <v>52</v>
      </c>
      <c r="N207" t="s">
        <v>37</v>
      </c>
      <c r="O207" t="s">
        <v>38</v>
      </c>
      <c r="P207" t="s">
        <v>39</v>
      </c>
      <c r="Q207" t="s">
        <v>40</v>
      </c>
      <c r="R207" t="s">
        <v>40</v>
      </c>
      <c r="S207" t="s">
        <v>1233</v>
      </c>
      <c r="T207" t="s">
        <v>219</v>
      </c>
      <c r="U207" t="s">
        <v>43</v>
      </c>
      <c r="V207" t="s">
        <v>56</v>
      </c>
      <c r="W207" t="s">
        <v>1234</v>
      </c>
      <c r="X207" t="s">
        <v>35</v>
      </c>
      <c r="Y207" t="s">
        <v>45</v>
      </c>
      <c r="Z207" t="s">
        <v>40</v>
      </c>
      <c r="AA207" t="s">
        <v>35</v>
      </c>
      <c r="AB207" t="s">
        <v>1235</v>
      </c>
      <c r="AC207" t="s">
        <v>1180</v>
      </c>
      <c r="AD207" t="str">
        <f>HYPERLINK("https://esastar-publication.sso.esa.int/ESATenderActions/details/182552", "https://esastar-publication.sso.esa.int/ESATenderActions/details/182552")</f>
        <v>https://esastar-publication.sso.esa.int/ESATenderActions/details/182552</v>
      </c>
    </row>
    <row r="208" spans="1:30" hidden="1" x14ac:dyDescent="0.35">
      <c r="A208" t="s">
        <v>1236</v>
      </c>
      <c r="B208" t="s">
        <v>1237</v>
      </c>
      <c r="C208" t="s">
        <v>32</v>
      </c>
      <c r="D208" t="s">
        <v>1238</v>
      </c>
      <c r="E208" t="s">
        <v>34</v>
      </c>
      <c r="F208" t="s">
        <v>35</v>
      </c>
      <c r="G208" s="1">
        <v>46073</v>
      </c>
      <c r="H208" s="1">
        <v>46301</v>
      </c>
      <c r="I208" s="1">
        <v>46344</v>
      </c>
      <c r="J208" s="1">
        <v>46337</v>
      </c>
      <c r="K208" s="1">
        <v>46337</v>
      </c>
      <c r="L208" s="1">
        <v>46304</v>
      </c>
      <c r="M208" t="s">
        <v>36</v>
      </c>
      <c r="N208" t="s">
        <v>37</v>
      </c>
      <c r="O208" t="s">
        <v>64</v>
      </c>
      <c r="P208" t="s">
        <v>39</v>
      </c>
      <c r="Q208" t="s">
        <v>65</v>
      </c>
      <c r="R208" t="s">
        <v>40</v>
      </c>
      <c r="S208" t="s">
        <v>1239</v>
      </c>
      <c r="T208" t="s">
        <v>67</v>
      </c>
      <c r="U208" t="s">
        <v>43</v>
      </c>
      <c r="V208" t="s">
        <v>35</v>
      </c>
      <c r="W208" t="s">
        <v>35</v>
      </c>
      <c r="X208" t="s">
        <v>321</v>
      </c>
      <c r="Y208" t="s">
        <v>45</v>
      </c>
      <c r="Z208" t="s">
        <v>40</v>
      </c>
      <c r="AA208" t="s">
        <v>35</v>
      </c>
      <c r="AB208" t="s">
        <v>1240</v>
      </c>
      <c r="AC208" t="s">
        <v>1241</v>
      </c>
      <c r="AD208" t="str">
        <f>HYPERLINK("https://esastar-publication.sso.esa.int/ESATenderActions/details/182544", "https://esastar-publication.sso.esa.int/ESATenderActions/details/182544")</f>
        <v>https://esastar-publication.sso.esa.int/ESATenderActions/details/182544</v>
      </c>
    </row>
    <row r="209" spans="1:30" ht="29" hidden="1" x14ac:dyDescent="0.35">
      <c r="A209" t="s">
        <v>1242</v>
      </c>
      <c r="B209" t="s">
        <v>1243</v>
      </c>
      <c r="C209" t="s">
        <v>32</v>
      </c>
      <c r="D209" t="s">
        <v>1244</v>
      </c>
      <c r="E209" t="s">
        <v>34</v>
      </c>
      <c r="F209" t="s">
        <v>35</v>
      </c>
      <c r="G209" s="1">
        <v>46066</v>
      </c>
      <c r="H209" s="1">
        <v>46288</v>
      </c>
      <c r="I209" s="1">
        <v>46331</v>
      </c>
      <c r="J209" s="1">
        <v>46324</v>
      </c>
      <c r="K209" s="1">
        <v>46324</v>
      </c>
      <c r="L209" s="1">
        <v>46288</v>
      </c>
      <c r="M209" t="s">
        <v>122</v>
      </c>
      <c r="N209" t="s">
        <v>37</v>
      </c>
      <c r="O209" t="s">
        <v>38</v>
      </c>
      <c r="P209" t="s">
        <v>39</v>
      </c>
      <c r="Q209" t="s">
        <v>65</v>
      </c>
      <c r="R209" t="s">
        <v>40</v>
      </c>
      <c r="S209" t="s">
        <v>1233</v>
      </c>
      <c r="T209" t="s">
        <v>67</v>
      </c>
      <c r="U209" t="s">
        <v>43</v>
      </c>
      <c r="V209" t="s">
        <v>35</v>
      </c>
      <c r="W209" t="s">
        <v>35</v>
      </c>
      <c r="X209" t="s">
        <v>752</v>
      </c>
      <c r="Y209" t="s">
        <v>45</v>
      </c>
      <c r="Z209" t="s">
        <v>40</v>
      </c>
      <c r="AA209" t="s">
        <v>35</v>
      </c>
      <c r="AB209" t="s">
        <v>1245</v>
      </c>
      <c r="AC209" t="s">
        <v>1246</v>
      </c>
      <c r="AD209" t="str">
        <f>HYPERLINK("https://esastar-publication.sso.esa.int/ESATenderActions/details/182232", "https://esastar-publication.sso.esa.int/ESATenderActions/details/182232")</f>
        <v>https://esastar-publication.sso.esa.int/ESATenderActions/details/182232</v>
      </c>
    </row>
    <row r="210" spans="1:30" ht="29" hidden="1" x14ac:dyDescent="0.35">
      <c r="A210" t="s">
        <v>1247</v>
      </c>
      <c r="B210" t="s">
        <v>1248</v>
      </c>
      <c r="C210" t="s">
        <v>32</v>
      </c>
      <c r="D210" t="s">
        <v>1249</v>
      </c>
      <c r="E210" t="s">
        <v>34</v>
      </c>
      <c r="F210" t="s">
        <v>35</v>
      </c>
      <c r="G210" s="1">
        <v>46066</v>
      </c>
      <c r="H210" s="1">
        <v>46246</v>
      </c>
      <c r="I210" s="1">
        <v>46317</v>
      </c>
      <c r="J210" s="1">
        <v>46310</v>
      </c>
      <c r="K210" s="1">
        <v>46310</v>
      </c>
      <c r="L210" s="1">
        <v>46300</v>
      </c>
      <c r="M210" t="s">
        <v>36</v>
      </c>
      <c r="N210" t="s">
        <v>37</v>
      </c>
      <c r="O210" t="s">
        <v>38</v>
      </c>
      <c r="P210" t="s">
        <v>39</v>
      </c>
      <c r="Q210" t="s">
        <v>65</v>
      </c>
      <c r="R210" t="s">
        <v>40</v>
      </c>
      <c r="S210" t="s">
        <v>1250</v>
      </c>
      <c r="T210" t="s">
        <v>219</v>
      </c>
      <c r="U210" t="s">
        <v>43</v>
      </c>
      <c r="V210" t="s">
        <v>35</v>
      </c>
      <c r="W210" t="s">
        <v>35</v>
      </c>
      <c r="X210" t="s">
        <v>459</v>
      </c>
      <c r="Y210" t="s">
        <v>45</v>
      </c>
      <c r="Z210" t="s">
        <v>40</v>
      </c>
      <c r="AA210" t="s">
        <v>35</v>
      </c>
      <c r="AB210" t="s">
        <v>1251</v>
      </c>
      <c r="AC210" t="s">
        <v>1252</v>
      </c>
      <c r="AD210" t="str">
        <f>HYPERLINK("https://esastar-publication.sso.esa.int/ESATenderActions/details/182229", "https://esastar-publication.sso.esa.int/ESATenderActions/details/182229")</f>
        <v>https://esastar-publication.sso.esa.int/ESATenderActions/details/182229</v>
      </c>
    </row>
    <row r="211" spans="1:30" hidden="1" x14ac:dyDescent="0.35">
      <c r="A211" t="s">
        <v>1253</v>
      </c>
      <c r="B211" t="s">
        <v>1254</v>
      </c>
      <c r="C211" t="s">
        <v>32</v>
      </c>
      <c r="D211" t="s">
        <v>1255</v>
      </c>
      <c r="E211" t="s">
        <v>102</v>
      </c>
      <c r="F211" t="s">
        <v>352</v>
      </c>
      <c r="G211" s="1">
        <v>46058</v>
      </c>
      <c r="H211" s="1">
        <v>46105</v>
      </c>
      <c r="I211" s="1">
        <v>47118</v>
      </c>
      <c r="J211" s="1">
        <v>47104</v>
      </c>
      <c r="K211" s="1">
        <v>47104</v>
      </c>
      <c r="L211" s="1">
        <v>46301</v>
      </c>
      <c r="M211" t="s">
        <v>172</v>
      </c>
      <c r="N211" t="s">
        <v>53</v>
      </c>
      <c r="O211" t="s">
        <v>199</v>
      </c>
      <c r="P211" t="s">
        <v>54</v>
      </c>
      <c r="Q211" t="s">
        <v>40</v>
      </c>
      <c r="R211" t="s">
        <v>40</v>
      </c>
      <c r="S211" t="s">
        <v>55</v>
      </c>
      <c r="T211" t="s">
        <v>67</v>
      </c>
      <c r="U211" t="s">
        <v>1256</v>
      </c>
      <c r="V211" t="s">
        <v>35</v>
      </c>
      <c r="W211" t="s">
        <v>35</v>
      </c>
      <c r="X211" t="s">
        <v>776</v>
      </c>
      <c r="Y211" t="s">
        <v>1257</v>
      </c>
      <c r="Z211" t="s">
        <v>40</v>
      </c>
      <c r="AA211" t="s">
        <v>35</v>
      </c>
      <c r="AB211" t="s">
        <v>109</v>
      </c>
      <c r="AC211" t="s">
        <v>1258</v>
      </c>
      <c r="AD211" t="str">
        <f>HYPERLINK("https://esastar-publication.sso.esa.int/ESATenderActions/details/181881", "https://esastar-publication.sso.esa.int/ESATenderActions/details/181881")</f>
        <v>https://esastar-publication.sso.esa.int/ESATenderActions/details/181881</v>
      </c>
    </row>
    <row r="212" spans="1:30" ht="29" hidden="1" x14ac:dyDescent="0.35">
      <c r="A212" t="s">
        <v>1259</v>
      </c>
      <c r="B212" t="s">
        <v>1260</v>
      </c>
      <c r="C212" t="s">
        <v>32</v>
      </c>
      <c r="D212" t="s">
        <v>1261</v>
      </c>
      <c r="E212" t="s">
        <v>34</v>
      </c>
      <c r="F212" t="s">
        <v>35</v>
      </c>
      <c r="G212" s="1">
        <v>46058</v>
      </c>
      <c r="H212" s="1">
        <v>46304</v>
      </c>
      <c r="I212" s="1">
        <v>46349</v>
      </c>
      <c r="J212" s="1">
        <v>46342</v>
      </c>
      <c r="K212" s="1">
        <v>46342</v>
      </c>
      <c r="L212" s="1">
        <v>46304</v>
      </c>
      <c r="M212" t="s">
        <v>122</v>
      </c>
      <c r="N212" t="s">
        <v>37</v>
      </c>
      <c r="O212" t="s">
        <v>38</v>
      </c>
      <c r="P212" t="s">
        <v>39</v>
      </c>
      <c r="Q212" t="s">
        <v>65</v>
      </c>
      <c r="R212" t="s">
        <v>40</v>
      </c>
      <c r="S212" t="s">
        <v>1262</v>
      </c>
      <c r="T212" t="s">
        <v>67</v>
      </c>
      <c r="U212" t="s">
        <v>43</v>
      </c>
      <c r="V212" t="s">
        <v>35</v>
      </c>
      <c r="W212" t="s">
        <v>35</v>
      </c>
      <c r="X212" t="s">
        <v>44</v>
      </c>
      <c r="Y212" t="s">
        <v>397</v>
      </c>
      <c r="Z212" t="s">
        <v>40</v>
      </c>
      <c r="AA212" t="s">
        <v>35</v>
      </c>
      <c r="AB212" t="s">
        <v>1263</v>
      </c>
      <c r="AC212" t="s">
        <v>1264</v>
      </c>
      <c r="AD212" t="str">
        <f>HYPERLINK("https://esastar-publication.sso.esa.int/ESATenderActions/details/181874", "https://esastar-publication.sso.esa.int/ESATenderActions/details/181874")</f>
        <v>https://esastar-publication.sso.esa.int/ESATenderActions/details/181874</v>
      </c>
    </row>
    <row r="213" spans="1:30" hidden="1" x14ac:dyDescent="0.35">
      <c r="A213" t="s">
        <v>1265</v>
      </c>
      <c r="B213" t="s">
        <v>1266</v>
      </c>
      <c r="C213" t="s">
        <v>32</v>
      </c>
      <c r="D213" t="s">
        <v>888</v>
      </c>
      <c r="E213" t="s">
        <v>102</v>
      </c>
      <c r="F213" t="s">
        <v>352</v>
      </c>
      <c r="G213" s="1">
        <v>46058</v>
      </c>
      <c r="H213" s="1">
        <v>46108</v>
      </c>
      <c r="I213" s="1">
        <v>46282</v>
      </c>
      <c r="J213" s="1">
        <v>46268</v>
      </c>
      <c r="K213" s="1">
        <v>46268</v>
      </c>
      <c r="L213" s="1">
        <v>46311</v>
      </c>
      <c r="M213" t="s">
        <v>172</v>
      </c>
      <c r="N213" t="s">
        <v>37</v>
      </c>
      <c r="O213" t="s">
        <v>199</v>
      </c>
      <c r="P213" t="s">
        <v>35</v>
      </c>
      <c r="Q213" t="s">
        <v>40</v>
      </c>
      <c r="R213" t="s">
        <v>40</v>
      </c>
      <c r="S213" t="s">
        <v>734</v>
      </c>
      <c r="T213" t="s">
        <v>67</v>
      </c>
      <c r="U213" t="s">
        <v>1267</v>
      </c>
      <c r="V213" t="s">
        <v>35</v>
      </c>
      <c r="W213" t="s">
        <v>35</v>
      </c>
      <c r="X213" t="s">
        <v>134</v>
      </c>
      <c r="Y213" t="s">
        <v>1268</v>
      </c>
      <c r="Z213" t="s">
        <v>40</v>
      </c>
      <c r="AA213" t="s">
        <v>35</v>
      </c>
      <c r="AB213" t="s">
        <v>109</v>
      </c>
      <c r="AC213" t="s">
        <v>35</v>
      </c>
      <c r="AD213" t="str">
        <f>HYPERLINK("https://esastar-publication.sso.esa.int/ESATenderActions/details/181870", "https://esastar-publication.sso.esa.int/ESATenderActions/details/181870")</f>
        <v>https://esastar-publication.sso.esa.int/ESATenderActions/details/181870</v>
      </c>
    </row>
    <row r="214" spans="1:30" hidden="1" x14ac:dyDescent="0.35">
      <c r="A214" t="s">
        <v>1269</v>
      </c>
      <c r="B214" t="s">
        <v>1270</v>
      </c>
      <c r="C214" t="s">
        <v>32</v>
      </c>
      <c r="D214" t="s">
        <v>1271</v>
      </c>
      <c r="E214" t="s">
        <v>102</v>
      </c>
      <c r="F214" t="s">
        <v>352</v>
      </c>
      <c r="G214" s="1">
        <v>46030</v>
      </c>
      <c r="H214" s="1">
        <v>46156</v>
      </c>
      <c r="I214" s="1">
        <v>47118</v>
      </c>
      <c r="J214" s="1">
        <v>47104</v>
      </c>
      <c r="K214" s="1">
        <v>47104</v>
      </c>
      <c r="L214" s="1">
        <v>46273</v>
      </c>
      <c r="M214" t="s">
        <v>36</v>
      </c>
      <c r="N214" t="s">
        <v>37</v>
      </c>
      <c r="O214" t="s">
        <v>199</v>
      </c>
      <c r="P214" t="s">
        <v>1272</v>
      </c>
      <c r="Q214" t="s">
        <v>40</v>
      </c>
      <c r="R214" t="s">
        <v>40</v>
      </c>
      <c r="S214" t="s">
        <v>1273</v>
      </c>
      <c r="T214" t="s">
        <v>67</v>
      </c>
      <c r="U214" t="s">
        <v>475</v>
      </c>
      <c r="V214" t="s">
        <v>35</v>
      </c>
      <c r="W214" t="s">
        <v>35</v>
      </c>
      <c r="X214" t="s">
        <v>1274</v>
      </c>
      <c r="Y214" t="s">
        <v>1275</v>
      </c>
      <c r="Z214" t="s">
        <v>40</v>
      </c>
      <c r="AA214" t="s">
        <v>35</v>
      </c>
      <c r="AB214" t="s">
        <v>109</v>
      </c>
      <c r="AC214" t="s">
        <v>35</v>
      </c>
      <c r="AD214" t="str">
        <f>HYPERLINK("https://esastar-publication.sso.esa.int/ESATenderActions/details/180831", "https://esastar-publication.sso.esa.int/ESATenderActions/details/180831")</f>
        <v>https://esastar-publication.sso.esa.int/ESATenderActions/details/180831</v>
      </c>
    </row>
    <row r="215" spans="1:30" hidden="1" x14ac:dyDescent="0.35">
      <c r="A215" t="s">
        <v>1276</v>
      </c>
      <c r="B215" t="s">
        <v>1277</v>
      </c>
      <c r="C215" t="s">
        <v>32</v>
      </c>
      <c r="D215" t="s">
        <v>1278</v>
      </c>
      <c r="E215" t="s">
        <v>102</v>
      </c>
      <c r="F215" t="s">
        <v>198</v>
      </c>
      <c r="G215" s="1">
        <v>46014</v>
      </c>
      <c r="H215" s="1">
        <v>46014</v>
      </c>
      <c r="I215" s="1">
        <v>46325</v>
      </c>
      <c r="J215" s="1">
        <v>46311</v>
      </c>
      <c r="K215" s="1">
        <v>46311</v>
      </c>
      <c r="L215" s="1">
        <v>46245</v>
      </c>
      <c r="M215" t="s">
        <v>172</v>
      </c>
      <c r="N215" t="s">
        <v>37</v>
      </c>
      <c r="O215" t="s">
        <v>199</v>
      </c>
      <c r="P215" t="s">
        <v>1272</v>
      </c>
      <c r="Q215" t="s">
        <v>40</v>
      </c>
      <c r="R215" t="s">
        <v>40</v>
      </c>
      <c r="S215" t="s">
        <v>1273</v>
      </c>
      <c r="T215" t="s">
        <v>67</v>
      </c>
      <c r="U215" t="s">
        <v>475</v>
      </c>
      <c r="V215" t="s">
        <v>35</v>
      </c>
      <c r="W215" t="s">
        <v>35</v>
      </c>
      <c r="X215" t="s">
        <v>1274</v>
      </c>
      <c r="Y215" t="s">
        <v>1275</v>
      </c>
      <c r="Z215" t="s">
        <v>40</v>
      </c>
      <c r="AA215" t="s">
        <v>35</v>
      </c>
      <c r="AB215" t="s">
        <v>109</v>
      </c>
      <c r="AC215" t="s">
        <v>35</v>
      </c>
      <c r="AD215" t="str">
        <f>HYPERLINK("https://esastar-publication.sso.esa.int/ESATenderActions/details/180601", "https://esastar-publication.sso.esa.int/ESATenderActions/details/180601")</f>
        <v>https://esastar-publication.sso.esa.int/ESATenderActions/details/180601</v>
      </c>
    </row>
    <row r="216" spans="1:30" hidden="1" x14ac:dyDescent="0.35">
      <c r="A216" t="s">
        <v>1279</v>
      </c>
      <c r="B216" t="s">
        <v>1280</v>
      </c>
      <c r="C216" t="s">
        <v>32</v>
      </c>
      <c r="D216" t="s">
        <v>1281</v>
      </c>
      <c r="E216" t="s">
        <v>102</v>
      </c>
      <c r="F216" t="s">
        <v>352</v>
      </c>
      <c r="G216" s="1">
        <v>46014</v>
      </c>
      <c r="H216" s="1">
        <v>46014</v>
      </c>
      <c r="I216" s="1">
        <v>46721</v>
      </c>
      <c r="J216" s="1">
        <v>46707</v>
      </c>
      <c r="K216" s="1">
        <v>46707</v>
      </c>
      <c r="L216" s="1">
        <v>46302</v>
      </c>
      <c r="M216" t="s">
        <v>36</v>
      </c>
      <c r="N216" t="s">
        <v>37</v>
      </c>
      <c r="O216" t="s">
        <v>199</v>
      </c>
      <c r="P216" t="s">
        <v>35</v>
      </c>
      <c r="Q216" t="s">
        <v>40</v>
      </c>
      <c r="R216" t="s">
        <v>40</v>
      </c>
      <c r="S216" t="s">
        <v>1273</v>
      </c>
      <c r="T216" t="s">
        <v>67</v>
      </c>
      <c r="U216" t="s">
        <v>1282</v>
      </c>
      <c r="V216" t="s">
        <v>35</v>
      </c>
      <c r="W216" t="s">
        <v>35</v>
      </c>
      <c r="X216" t="s">
        <v>1274</v>
      </c>
      <c r="Y216" t="s">
        <v>1283</v>
      </c>
      <c r="Z216" t="s">
        <v>40</v>
      </c>
      <c r="AA216" t="s">
        <v>35</v>
      </c>
      <c r="AB216" t="s">
        <v>109</v>
      </c>
      <c r="AC216" t="s">
        <v>35</v>
      </c>
      <c r="AD216" t="str">
        <f>HYPERLINK("https://esastar-publication.sso.esa.int/ESATenderActions/details/180600", "https://esastar-publication.sso.esa.int/ESATenderActions/details/180600")</f>
        <v>https://esastar-publication.sso.esa.int/ESATenderActions/details/180600</v>
      </c>
    </row>
    <row r="217" spans="1:30" x14ac:dyDescent="0.35">
      <c r="A217" t="s">
        <v>1284</v>
      </c>
      <c r="B217" t="s">
        <v>1285</v>
      </c>
      <c r="C217" t="s">
        <v>50</v>
      </c>
      <c r="D217" t="s">
        <v>1286</v>
      </c>
      <c r="E217" t="s">
        <v>34</v>
      </c>
      <c r="F217" t="s">
        <v>35</v>
      </c>
      <c r="G217" s="1">
        <v>46013</v>
      </c>
      <c r="H217" t="s">
        <v>35</v>
      </c>
      <c r="I217" t="s">
        <v>35</v>
      </c>
      <c r="J217" t="s">
        <v>35</v>
      </c>
      <c r="K217" t="s">
        <v>35</v>
      </c>
      <c r="L217" s="1">
        <v>46297</v>
      </c>
      <c r="M217" t="s">
        <v>172</v>
      </c>
      <c r="N217" t="s">
        <v>37</v>
      </c>
      <c r="O217" t="s">
        <v>38</v>
      </c>
      <c r="P217" t="s">
        <v>140</v>
      </c>
      <c r="Q217" t="s">
        <v>65</v>
      </c>
      <c r="R217" t="s">
        <v>40</v>
      </c>
      <c r="S217" t="s">
        <v>950</v>
      </c>
      <c r="T217" t="s">
        <v>67</v>
      </c>
      <c r="U217" t="s">
        <v>1287</v>
      </c>
      <c r="V217" t="s">
        <v>80</v>
      </c>
      <c r="W217" t="s">
        <v>570</v>
      </c>
      <c r="X217" t="s">
        <v>35</v>
      </c>
      <c r="Y217" t="s">
        <v>1288</v>
      </c>
      <c r="Z217" t="s">
        <v>40</v>
      </c>
      <c r="AA217" t="s">
        <v>35</v>
      </c>
      <c r="AB217" t="s">
        <v>35</v>
      </c>
      <c r="AC217" t="s">
        <v>35</v>
      </c>
      <c r="AD217" t="str">
        <f>HYPERLINK("https://esastar-publication.sso.esa.int/ESATenderActions/details/180542", "https://esastar-publication.sso.esa.int/ESATenderActions/details/180542")</f>
        <v>https://esastar-publication.sso.esa.int/ESATenderActions/details/180542</v>
      </c>
    </row>
    <row r="218" spans="1:30" x14ac:dyDescent="0.35">
      <c r="A218" t="s">
        <v>1289</v>
      </c>
      <c r="B218" t="s">
        <v>1290</v>
      </c>
      <c r="C218" t="s">
        <v>50</v>
      </c>
      <c r="D218" t="s">
        <v>1291</v>
      </c>
      <c r="E218" t="s">
        <v>34</v>
      </c>
      <c r="F218" t="s">
        <v>35</v>
      </c>
      <c r="G218" s="1">
        <v>46013</v>
      </c>
      <c r="H218" t="s">
        <v>35</v>
      </c>
      <c r="I218" t="s">
        <v>35</v>
      </c>
      <c r="J218" t="s">
        <v>35</v>
      </c>
      <c r="K218" t="s">
        <v>35</v>
      </c>
      <c r="L218" s="1">
        <v>46013</v>
      </c>
      <c r="M218" t="s">
        <v>52</v>
      </c>
      <c r="N218" t="s">
        <v>37</v>
      </c>
      <c r="O218" t="s">
        <v>64</v>
      </c>
      <c r="P218" t="s">
        <v>77</v>
      </c>
      <c r="Q218" t="s">
        <v>40</v>
      </c>
      <c r="R218" t="s">
        <v>40</v>
      </c>
      <c r="S218" t="s">
        <v>425</v>
      </c>
      <c r="T218" t="s">
        <v>67</v>
      </c>
      <c r="U218" t="s">
        <v>1292</v>
      </c>
      <c r="V218" t="s">
        <v>56</v>
      </c>
      <c r="W218" t="s">
        <v>1293</v>
      </c>
      <c r="X218" t="s">
        <v>35</v>
      </c>
      <c r="Y218" t="s">
        <v>839</v>
      </c>
      <c r="Z218" t="s">
        <v>40</v>
      </c>
      <c r="AA218" t="s">
        <v>35</v>
      </c>
      <c r="AB218" t="s">
        <v>428</v>
      </c>
      <c r="AC218" t="s">
        <v>1294</v>
      </c>
      <c r="AD218" t="str">
        <f>HYPERLINK("https://esastar-publication.sso.esa.int/ESATenderActions/details/76647", "https://esastar-publication.sso.esa.int/ESATenderActions/details/76647")</f>
        <v>https://esastar-publication.sso.esa.int/ESATenderActions/details/76647</v>
      </c>
    </row>
    <row r="219" spans="1:30" x14ac:dyDescent="0.35">
      <c r="A219" t="s">
        <v>1295</v>
      </c>
      <c r="B219" t="s">
        <v>1296</v>
      </c>
      <c r="C219" t="s">
        <v>50</v>
      </c>
      <c r="D219" t="s">
        <v>1297</v>
      </c>
      <c r="E219" t="s">
        <v>34</v>
      </c>
      <c r="F219" t="s">
        <v>35</v>
      </c>
      <c r="G219" s="1">
        <v>46003</v>
      </c>
      <c r="H219" t="s">
        <v>35</v>
      </c>
      <c r="I219" t="s">
        <v>35</v>
      </c>
      <c r="J219" t="s">
        <v>35</v>
      </c>
      <c r="K219" t="s">
        <v>35</v>
      </c>
      <c r="L219" s="1">
        <v>46003</v>
      </c>
      <c r="M219" t="s">
        <v>52</v>
      </c>
      <c r="N219" t="s">
        <v>37</v>
      </c>
      <c r="O219" t="s">
        <v>163</v>
      </c>
      <c r="P219" t="s">
        <v>154</v>
      </c>
      <c r="Q219" t="s">
        <v>40</v>
      </c>
      <c r="R219" t="s">
        <v>40</v>
      </c>
      <c r="S219" t="s">
        <v>1298</v>
      </c>
      <c r="T219" t="s">
        <v>67</v>
      </c>
      <c r="U219" t="s">
        <v>1299</v>
      </c>
      <c r="V219" t="s">
        <v>80</v>
      </c>
      <c r="W219" t="s">
        <v>1300</v>
      </c>
      <c r="X219" t="s">
        <v>35</v>
      </c>
      <c r="Y219" t="s">
        <v>748</v>
      </c>
      <c r="Z219" t="s">
        <v>40</v>
      </c>
      <c r="AA219" t="s">
        <v>35</v>
      </c>
      <c r="AB219" t="s">
        <v>35</v>
      </c>
      <c r="AC219" t="s">
        <v>35</v>
      </c>
      <c r="AD219" t="str">
        <f>HYPERLINK("https://esastar-publication.sso.esa.int/ESATenderActions/details/179926", "https://esastar-publication.sso.esa.int/ESATenderActions/details/179926")</f>
        <v>https://esastar-publication.sso.esa.int/ESATenderActions/details/179926</v>
      </c>
    </row>
    <row r="220" spans="1:30" x14ac:dyDescent="0.35">
      <c r="A220" t="s">
        <v>1301</v>
      </c>
      <c r="B220" t="s">
        <v>1302</v>
      </c>
      <c r="C220" t="s">
        <v>50</v>
      </c>
      <c r="D220" t="s">
        <v>1303</v>
      </c>
      <c r="E220" t="s">
        <v>102</v>
      </c>
      <c r="F220" t="s">
        <v>352</v>
      </c>
      <c r="G220" s="1">
        <v>45989</v>
      </c>
      <c r="H220" t="s">
        <v>35</v>
      </c>
      <c r="I220" t="s">
        <v>35</v>
      </c>
      <c r="J220" t="s">
        <v>35</v>
      </c>
      <c r="K220" t="s">
        <v>35</v>
      </c>
      <c r="L220" s="1">
        <v>45989</v>
      </c>
      <c r="M220" t="s">
        <v>52</v>
      </c>
      <c r="N220" t="s">
        <v>37</v>
      </c>
      <c r="O220" t="s">
        <v>199</v>
      </c>
      <c r="P220" t="s">
        <v>35</v>
      </c>
      <c r="Q220" t="s">
        <v>40</v>
      </c>
      <c r="R220" t="s">
        <v>40</v>
      </c>
      <c r="S220" t="s">
        <v>257</v>
      </c>
      <c r="T220" t="s">
        <v>67</v>
      </c>
      <c r="U220" t="s">
        <v>1062</v>
      </c>
      <c r="V220" t="s">
        <v>80</v>
      </c>
      <c r="W220" t="s">
        <v>259</v>
      </c>
      <c r="X220" t="s">
        <v>35</v>
      </c>
      <c r="Y220" t="s">
        <v>1063</v>
      </c>
      <c r="Z220" t="s">
        <v>40</v>
      </c>
      <c r="AA220" t="s">
        <v>35</v>
      </c>
      <c r="AB220" t="s">
        <v>35</v>
      </c>
      <c r="AC220" t="s">
        <v>35</v>
      </c>
      <c r="AD220" t="str">
        <f>HYPERLINK("https://esastar-publication.sso.esa.int/ESATenderActions/details/179016", "https://esastar-publication.sso.esa.int/ESATenderActions/details/179016")</f>
        <v>https://esastar-publication.sso.esa.int/ESATenderActions/details/179016</v>
      </c>
    </row>
    <row r="221" spans="1:30" x14ac:dyDescent="0.35">
      <c r="A221" t="s">
        <v>1304</v>
      </c>
      <c r="B221" t="s">
        <v>1305</v>
      </c>
      <c r="C221" t="s">
        <v>50</v>
      </c>
      <c r="D221" t="s">
        <v>1306</v>
      </c>
      <c r="E221" t="s">
        <v>102</v>
      </c>
      <c r="F221" t="s">
        <v>352</v>
      </c>
      <c r="G221" s="1">
        <v>45989</v>
      </c>
      <c r="H221" t="s">
        <v>35</v>
      </c>
      <c r="I221" t="s">
        <v>35</v>
      </c>
      <c r="J221" t="s">
        <v>35</v>
      </c>
      <c r="K221" t="s">
        <v>35</v>
      </c>
      <c r="L221" s="1">
        <v>45989</v>
      </c>
      <c r="M221" t="s">
        <v>52</v>
      </c>
      <c r="N221" t="s">
        <v>37</v>
      </c>
      <c r="O221" t="s">
        <v>199</v>
      </c>
      <c r="P221" t="s">
        <v>35</v>
      </c>
      <c r="Q221" t="s">
        <v>40</v>
      </c>
      <c r="R221" t="s">
        <v>40</v>
      </c>
      <c r="S221" t="s">
        <v>257</v>
      </c>
      <c r="T221" t="s">
        <v>67</v>
      </c>
      <c r="U221" t="s">
        <v>1062</v>
      </c>
      <c r="V221" t="s">
        <v>80</v>
      </c>
      <c r="W221" t="s">
        <v>259</v>
      </c>
      <c r="X221" t="s">
        <v>35</v>
      </c>
      <c r="Y221" t="s">
        <v>1063</v>
      </c>
      <c r="Z221" t="s">
        <v>40</v>
      </c>
      <c r="AA221" t="s">
        <v>35</v>
      </c>
      <c r="AB221" t="s">
        <v>35</v>
      </c>
      <c r="AC221" t="s">
        <v>35</v>
      </c>
      <c r="AD221" t="str">
        <f>HYPERLINK("https://esastar-publication.sso.esa.int/ESATenderActions/details/179015", "https://esastar-publication.sso.esa.int/ESATenderActions/details/179015")</f>
        <v>https://esastar-publication.sso.esa.int/ESATenderActions/details/179015</v>
      </c>
    </row>
    <row r="222" spans="1:30" x14ac:dyDescent="0.35">
      <c r="A222" t="s">
        <v>1307</v>
      </c>
      <c r="B222" t="s">
        <v>1308</v>
      </c>
      <c r="C222" t="s">
        <v>50</v>
      </c>
      <c r="D222" t="s">
        <v>1309</v>
      </c>
      <c r="E222" t="s">
        <v>102</v>
      </c>
      <c r="F222" t="s">
        <v>352</v>
      </c>
      <c r="G222" s="1">
        <v>45989</v>
      </c>
      <c r="H222" t="s">
        <v>35</v>
      </c>
      <c r="I222" t="s">
        <v>35</v>
      </c>
      <c r="J222" t="s">
        <v>35</v>
      </c>
      <c r="K222" t="s">
        <v>35</v>
      </c>
      <c r="L222" s="1">
        <v>45989</v>
      </c>
      <c r="M222" t="s">
        <v>52</v>
      </c>
      <c r="N222" t="s">
        <v>37</v>
      </c>
      <c r="O222" t="s">
        <v>199</v>
      </c>
      <c r="P222" t="s">
        <v>35</v>
      </c>
      <c r="Q222" t="s">
        <v>40</v>
      </c>
      <c r="R222" t="s">
        <v>40</v>
      </c>
      <c r="S222" t="s">
        <v>257</v>
      </c>
      <c r="T222" t="s">
        <v>67</v>
      </c>
      <c r="U222" t="s">
        <v>1062</v>
      </c>
      <c r="V222" t="s">
        <v>80</v>
      </c>
      <c r="W222" t="s">
        <v>259</v>
      </c>
      <c r="X222" t="s">
        <v>35</v>
      </c>
      <c r="Y222" t="s">
        <v>1063</v>
      </c>
      <c r="Z222" t="s">
        <v>40</v>
      </c>
      <c r="AA222" t="s">
        <v>35</v>
      </c>
      <c r="AB222" t="s">
        <v>35</v>
      </c>
      <c r="AC222" t="s">
        <v>35</v>
      </c>
      <c r="AD222" t="str">
        <f>HYPERLINK("https://esastar-publication.sso.esa.int/ESATenderActions/details/179014", "https://esastar-publication.sso.esa.int/ESATenderActions/details/179014")</f>
        <v>https://esastar-publication.sso.esa.int/ESATenderActions/details/179014</v>
      </c>
    </row>
    <row r="223" spans="1:30" x14ac:dyDescent="0.35">
      <c r="A223" t="s">
        <v>1310</v>
      </c>
      <c r="B223" t="s">
        <v>1311</v>
      </c>
      <c r="C223" t="s">
        <v>50</v>
      </c>
      <c r="D223" t="s">
        <v>1312</v>
      </c>
      <c r="E223" t="s">
        <v>34</v>
      </c>
      <c r="F223" t="s">
        <v>35</v>
      </c>
      <c r="G223" s="1">
        <v>45989</v>
      </c>
      <c r="H223" t="s">
        <v>35</v>
      </c>
      <c r="I223" t="s">
        <v>35</v>
      </c>
      <c r="J223" t="s">
        <v>35</v>
      </c>
      <c r="K223" t="s">
        <v>35</v>
      </c>
      <c r="L223" s="1">
        <v>45989</v>
      </c>
      <c r="M223" t="s">
        <v>52</v>
      </c>
      <c r="N223" t="s">
        <v>37</v>
      </c>
      <c r="O223" t="s">
        <v>64</v>
      </c>
      <c r="P223" t="s">
        <v>35</v>
      </c>
      <c r="Q223" t="s">
        <v>40</v>
      </c>
      <c r="R223" t="s">
        <v>40</v>
      </c>
      <c r="S223" t="s">
        <v>1313</v>
      </c>
      <c r="T223" t="s">
        <v>67</v>
      </c>
      <c r="U223" t="s">
        <v>1314</v>
      </c>
      <c r="V223" t="s">
        <v>56</v>
      </c>
      <c r="W223" t="s">
        <v>1315</v>
      </c>
      <c r="X223" t="s">
        <v>35</v>
      </c>
      <c r="Y223" t="s">
        <v>646</v>
      </c>
      <c r="Z223" t="s">
        <v>40</v>
      </c>
      <c r="AA223" t="s">
        <v>35</v>
      </c>
      <c r="AB223" t="s">
        <v>608</v>
      </c>
      <c r="AC223" t="s">
        <v>84</v>
      </c>
      <c r="AD223" t="str">
        <f>HYPERLINK("https://esastar-publication.sso.esa.int/ESATenderActions/details/179003", "https://esastar-publication.sso.esa.int/ESATenderActions/details/179003")</f>
        <v>https://esastar-publication.sso.esa.int/ESATenderActions/details/179003</v>
      </c>
    </row>
    <row r="224" spans="1:30" ht="43.5" x14ac:dyDescent="0.35">
      <c r="A224" t="s">
        <v>1316</v>
      </c>
      <c r="B224" t="s">
        <v>1317</v>
      </c>
      <c r="C224" t="s">
        <v>50</v>
      </c>
      <c r="D224" t="s">
        <v>1318</v>
      </c>
      <c r="E224" t="s">
        <v>34</v>
      </c>
      <c r="F224" t="s">
        <v>35</v>
      </c>
      <c r="G224" s="1">
        <v>45978</v>
      </c>
      <c r="H224" t="s">
        <v>35</v>
      </c>
      <c r="I224" t="s">
        <v>35</v>
      </c>
      <c r="J224" t="s">
        <v>35</v>
      </c>
      <c r="K224" t="s">
        <v>35</v>
      </c>
      <c r="L224" s="1">
        <v>46078</v>
      </c>
      <c r="M224" t="s">
        <v>75</v>
      </c>
      <c r="N224" t="s">
        <v>37</v>
      </c>
      <c r="O224" t="s">
        <v>38</v>
      </c>
      <c r="P224" t="s">
        <v>39</v>
      </c>
      <c r="Q224" t="s">
        <v>40</v>
      </c>
      <c r="R224" t="s">
        <v>40</v>
      </c>
      <c r="S224" t="s">
        <v>207</v>
      </c>
      <c r="T224" t="s">
        <v>67</v>
      </c>
      <c r="U224" t="s">
        <v>43</v>
      </c>
      <c r="V224" t="s">
        <v>80</v>
      </c>
      <c r="W224" t="s">
        <v>764</v>
      </c>
      <c r="X224" t="s">
        <v>35</v>
      </c>
      <c r="Y224" t="s">
        <v>397</v>
      </c>
      <c r="Z224" t="s">
        <v>40</v>
      </c>
      <c r="AA224" t="s">
        <v>35</v>
      </c>
      <c r="AB224" t="s">
        <v>1319</v>
      </c>
      <c r="AC224" t="s">
        <v>1320</v>
      </c>
      <c r="AD224" t="str">
        <f>HYPERLINK("https://esastar-publication.sso.esa.int/ESATenderActions/details/178334", "https://esastar-publication.sso.esa.int/ESATenderActions/details/178334")</f>
        <v>https://esastar-publication.sso.esa.int/ESATenderActions/details/178334</v>
      </c>
    </row>
    <row r="225" spans="1:30" x14ac:dyDescent="0.35">
      <c r="A225" t="s">
        <v>1321</v>
      </c>
      <c r="B225" t="s">
        <v>1322</v>
      </c>
      <c r="C225" t="s">
        <v>50</v>
      </c>
      <c r="D225" t="s">
        <v>1323</v>
      </c>
      <c r="E225" t="s">
        <v>34</v>
      </c>
      <c r="F225" t="s">
        <v>35</v>
      </c>
      <c r="G225" s="1">
        <v>45965</v>
      </c>
      <c r="H225" t="s">
        <v>35</v>
      </c>
      <c r="I225" t="s">
        <v>35</v>
      </c>
      <c r="J225" t="s">
        <v>35</v>
      </c>
      <c r="K225" t="s">
        <v>35</v>
      </c>
      <c r="L225" s="1">
        <v>45965</v>
      </c>
      <c r="M225" t="s">
        <v>52</v>
      </c>
      <c r="N225" t="s">
        <v>37</v>
      </c>
      <c r="O225" t="s">
        <v>38</v>
      </c>
      <c r="P225" t="s">
        <v>39</v>
      </c>
      <c r="Q225" t="s">
        <v>40</v>
      </c>
      <c r="R225" t="s">
        <v>40</v>
      </c>
      <c r="S225" t="s">
        <v>1239</v>
      </c>
      <c r="T225" t="s">
        <v>67</v>
      </c>
      <c r="U225" t="s">
        <v>43</v>
      </c>
      <c r="V225" t="s">
        <v>80</v>
      </c>
      <c r="W225" t="s">
        <v>1324</v>
      </c>
      <c r="X225" t="s">
        <v>35</v>
      </c>
      <c r="Y225" t="s">
        <v>45</v>
      </c>
      <c r="Z225" t="s">
        <v>40</v>
      </c>
      <c r="AA225" t="s">
        <v>35</v>
      </c>
      <c r="AB225" t="s">
        <v>1325</v>
      </c>
      <c r="AC225" t="s">
        <v>1326</v>
      </c>
      <c r="AD225" t="str">
        <f>HYPERLINK("https://esastar-publication.sso.esa.int/ESATenderActions/details/177691", "https://esastar-publication.sso.esa.int/ESATenderActions/details/177691")</f>
        <v>https://esastar-publication.sso.esa.int/ESATenderActions/details/177691</v>
      </c>
    </row>
    <row r="226" spans="1:30" x14ac:dyDescent="0.35">
      <c r="A226" t="s">
        <v>1327</v>
      </c>
      <c r="B226" t="s">
        <v>1328</v>
      </c>
      <c r="C226" t="s">
        <v>50</v>
      </c>
      <c r="D226" t="s">
        <v>1329</v>
      </c>
      <c r="E226" t="s">
        <v>34</v>
      </c>
      <c r="F226" t="s">
        <v>35</v>
      </c>
      <c r="G226" s="1">
        <v>45954</v>
      </c>
      <c r="H226" t="s">
        <v>35</v>
      </c>
      <c r="I226" t="s">
        <v>35</v>
      </c>
      <c r="J226" t="s">
        <v>35</v>
      </c>
      <c r="K226" t="s">
        <v>35</v>
      </c>
      <c r="L226" s="1">
        <v>45954</v>
      </c>
      <c r="M226" t="s">
        <v>52</v>
      </c>
      <c r="N226" t="s">
        <v>37</v>
      </c>
      <c r="O226" t="s">
        <v>38</v>
      </c>
      <c r="P226" t="s">
        <v>140</v>
      </c>
      <c r="Q226" t="s">
        <v>40</v>
      </c>
      <c r="R226" t="s">
        <v>40</v>
      </c>
      <c r="S226" t="s">
        <v>950</v>
      </c>
      <c r="T226" t="s">
        <v>141</v>
      </c>
      <c r="U226" t="s">
        <v>1287</v>
      </c>
      <c r="V226" t="s">
        <v>35</v>
      </c>
      <c r="W226" t="s">
        <v>570</v>
      </c>
      <c r="X226" t="s">
        <v>35</v>
      </c>
      <c r="Y226" t="s">
        <v>1330</v>
      </c>
      <c r="Z226" t="s">
        <v>40</v>
      </c>
      <c r="AA226" t="s">
        <v>35</v>
      </c>
      <c r="AB226" t="s">
        <v>587</v>
      </c>
      <c r="AC226" t="s">
        <v>1331</v>
      </c>
      <c r="AD226" t="str">
        <f>HYPERLINK("https://esastar-publication.sso.esa.int/ESATenderActions/details/165322", "https://esastar-publication.sso.esa.int/ESATenderActions/details/165322")</f>
        <v>https://esastar-publication.sso.esa.int/ESATenderActions/details/165322</v>
      </c>
    </row>
    <row r="227" spans="1:30" x14ac:dyDescent="0.35">
      <c r="A227" t="s">
        <v>1332</v>
      </c>
      <c r="B227" t="s">
        <v>1333</v>
      </c>
      <c r="C227" t="s">
        <v>50</v>
      </c>
      <c r="D227" t="s">
        <v>1334</v>
      </c>
      <c r="E227" t="s">
        <v>34</v>
      </c>
      <c r="F227" t="s">
        <v>35</v>
      </c>
      <c r="G227" s="1">
        <v>45877</v>
      </c>
      <c r="H227" t="s">
        <v>35</v>
      </c>
      <c r="I227" t="s">
        <v>35</v>
      </c>
      <c r="J227" t="s">
        <v>35</v>
      </c>
      <c r="K227" t="s">
        <v>35</v>
      </c>
      <c r="L227" s="1">
        <v>45877</v>
      </c>
      <c r="M227" t="s">
        <v>52</v>
      </c>
      <c r="N227" t="s">
        <v>37</v>
      </c>
      <c r="O227" t="s">
        <v>64</v>
      </c>
      <c r="P227" t="s">
        <v>140</v>
      </c>
      <c r="Q227" t="s">
        <v>40</v>
      </c>
      <c r="R227" t="s">
        <v>40</v>
      </c>
      <c r="S227" t="s">
        <v>950</v>
      </c>
      <c r="T227" t="s">
        <v>67</v>
      </c>
      <c r="U227" t="s">
        <v>1287</v>
      </c>
      <c r="V227" t="s">
        <v>56</v>
      </c>
      <c r="W227" t="s">
        <v>570</v>
      </c>
      <c r="X227" t="s">
        <v>35</v>
      </c>
      <c r="Y227" t="s">
        <v>1288</v>
      </c>
      <c r="Z227" t="s">
        <v>40</v>
      </c>
      <c r="AA227" t="s">
        <v>35</v>
      </c>
      <c r="AB227" t="s">
        <v>35</v>
      </c>
      <c r="AC227" t="s">
        <v>35</v>
      </c>
      <c r="AD227" t="str">
        <f>HYPERLINK("https://esastar-publication.sso.esa.int/ESATenderActions/details/163649", "https://esastar-publication.sso.esa.int/ESATenderActions/details/163649")</f>
        <v>https://esastar-publication.sso.esa.int/ESATenderActions/details/163649</v>
      </c>
    </row>
    <row r="228" spans="1:30" hidden="1" x14ac:dyDescent="0.35">
      <c r="A228" t="s">
        <v>1335</v>
      </c>
      <c r="B228" t="s">
        <v>1336</v>
      </c>
      <c r="C228" t="s">
        <v>32</v>
      </c>
      <c r="D228" t="s">
        <v>1337</v>
      </c>
      <c r="E228" t="s">
        <v>102</v>
      </c>
      <c r="F228" t="s">
        <v>198</v>
      </c>
      <c r="G228" s="1">
        <v>45877</v>
      </c>
      <c r="H228" s="1">
        <v>45898</v>
      </c>
      <c r="I228" s="1">
        <v>45961</v>
      </c>
      <c r="J228" s="1">
        <v>45947</v>
      </c>
      <c r="K228" s="1">
        <v>45947</v>
      </c>
      <c r="L228" s="1">
        <v>46085</v>
      </c>
      <c r="M228" t="s">
        <v>172</v>
      </c>
      <c r="N228" t="s">
        <v>501</v>
      </c>
      <c r="O228" t="s">
        <v>622</v>
      </c>
      <c r="P228" t="s">
        <v>1272</v>
      </c>
      <c r="Q228" t="s">
        <v>40</v>
      </c>
      <c r="R228" t="s">
        <v>40</v>
      </c>
      <c r="S228" t="s">
        <v>474</v>
      </c>
      <c r="T228" t="s">
        <v>67</v>
      </c>
      <c r="U228" t="s">
        <v>1338</v>
      </c>
      <c r="V228" t="s">
        <v>35</v>
      </c>
      <c r="W228" t="s">
        <v>35</v>
      </c>
      <c r="X228" t="s">
        <v>1274</v>
      </c>
      <c r="Y228" t="s">
        <v>1339</v>
      </c>
      <c r="Z228" t="s">
        <v>40</v>
      </c>
      <c r="AA228" t="s">
        <v>35</v>
      </c>
      <c r="AB228" t="s">
        <v>109</v>
      </c>
      <c r="AC228" t="s">
        <v>35</v>
      </c>
      <c r="AD228" t="str">
        <f>HYPERLINK("https://esastar-publication.sso.esa.int/ESATenderActions/details/163646", "https://esastar-publication.sso.esa.int/ESATenderActions/details/163646")</f>
        <v>https://esastar-publication.sso.esa.int/ESATenderActions/details/163646</v>
      </c>
    </row>
    <row r="229" spans="1:30" hidden="1" x14ac:dyDescent="0.35">
      <c r="A229" t="s">
        <v>1340</v>
      </c>
      <c r="B229" t="s">
        <v>1341</v>
      </c>
      <c r="C229" t="s">
        <v>32</v>
      </c>
      <c r="D229" t="s">
        <v>1342</v>
      </c>
      <c r="E229" t="s">
        <v>102</v>
      </c>
      <c r="F229" t="s">
        <v>352</v>
      </c>
      <c r="G229" s="1">
        <v>45853</v>
      </c>
      <c r="H229" s="1">
        <v>45903</v>
      </c>
      <c r="I229" s="1">
        <v>46212</v>
      </c>
      <c r="J229" s="1">
        <v>46198</v>
      </c>
      <c r="K229" s="1">
        <v>46198</v>
      </c>
      <c r="L229" s="1">
        <v>46304</v>
      </c>
      <c r="M229" t="s">
        <v>172</v>
      </c>
      <c r="N229" t="s">
        <v>37</v>
      </c>
      <c r="O229" t="s">
        <v>199</v>
      </c>
      <c r="P229" t="s">
        <v>35</v>
      </c>
      <c r="Q229" t="s">
        <v>40</v>
      </c>
      <c r="R229" t="s">
        <v>40</v>
      </c>
      <c r="S229" t="s">
        <v>734</v>
      </c>
      <c r="T229" t="s">
        <v>67</v>
      </c>
      <c r="U229" t="s">
        <v>879</v>
      </c>
      <c r="V229" t="s">
        <v>35</v>
      </c>
      <c r="W229" t="s">
        <v>35</v>
      </c>
      <c r="X229" t="s">
        <v>134</v>
      </c>
      <c r="Y229" t="s">
        <v>1268</v>
      </c>
      <c r="Z229" t="s">
        <v>40</v>
      </c>
      <c r="AA229" t="s">
        <v>35</v>
      </c>
      <c r="AB229" t="s">
        <v>109</v>
      </c>
      <c r="AC229" t="s">
        <v>35</v>
      </c>
      <c r="AD229" t="str">
        <f>HYPERLINK("https://esastar-publication.sso.esa.int/ESATenderActions/details/162350", "https://esastar-publication.sso.esa.int/ESATenderActions/details/162350")</f>
        <v>https://esastar-publication.sso.esa.int/ESATenderActions/details/162350</v>
      </c>
    </row>
    <row r="230" spans="1:30" x14ac:dyDescent="0.35">
      <c r="A230" t="s">
        <v>1343</v>
      </c>
      <c r="B230" t="s">
        <v>1344</v>
      </c>
      <c r="C230" t="s">
        <v>50</v>
      </c>
      <c r="D230" t="s">
        <v>1345</v>
      </c>
      <c r="E230" t="s">
        <v>34</v>
      </c>
      <c r="F230" t="s">
        <v>35</v>
      </c>
      <c r="G230" s="1">
        <v>45828</v>
      </c>
      <c r="H230" t="s">
        <v>35</v>
      </c>
      <c r="I230" t="s">
        <v>35</v>
      </c>
      <c r="J230" t="s">
        <v>35</v>
      </c>
      <c r="K230" t="s">
        <v>35</v>
      </c>
      <c r="L230" s="1">
        <v>45828</v>
      </c>
      <c r="M230" t="s">
        <v>52</v>
      </c>
      <c r="N230" t="s">
        <v>37</v>
      </c>
      <c r="O230" t="s">
        <v>64</v>
      </c>
      <c r="P230" t="s">
        <v>140</v>
      </c>
      <c r="Q230" t="s">
        <v>40</v>
      </c>
      <c r="R230" t="s">
        <v>40</v>
      </c>
      <c r="S230" t="s">
        <v>123</v>
      </c>
      <c r="T230" t="s">
        <v>67</v>
      </c>
      <c r="U230" t="s">
        <v>293</v>
      </c>
      <c r="V230" t="s">
        <v>56</v>
      </c>
      <c r="W230" t="s">
        <v>799</v>
      </c>
      <c r="X230" t="s">
        <v>35</v>
      </c>
      <c r="Y230" t="s">
        <v>82</v>
      </c>
      <c r="Z230" t="s">
        <v>40</v>
      </c>
      <c r="AA230" t="s">
        <v>35</v>
      </c>
      <c r="AB230" t="s">
        <v>1346</v>
      </c>
      <c r="AC230" t="s">
        <v>1347</v>
      </c>
      <c r="AD230" t="str">
        <f>HYPERLINK("https://esastar-publication.sso.esa.int/ESATenderActions/details/161053", "https://esastar-publication.sso.esa.int/ESATenderActions/details/161053")</f>
        <v>https://esastar-publication.sso.esa.int/ESATenderActions/details/161053</v>
      </c>
    </row>
    <row r="231" spans="1:30" x14ac:dyDescent="0.35">
      <c r="A231" t="s">
        <v>1348</v>
      </c>
      <c r="B231" t="s">
        <v>1349</v>
      </c>
      <c r="C231" t="s">
        <v>50</v>
      </c>
      <c r="D231" t="s">
        <v>1350</v>
      </c>
      <c r="E231" t="s">
        <v>34</v>
      </c>
      <c r="F231" t="s">
        <v>35</v>
      </c>
      <c r="G231" s="1">
        <v>45819</v>
      </c>
      <c r="H231" t="s">
        <v>35</v>
      </c>
      <c r="I231" t="s">
        <v>35</v>
      </c>
      <c r="J231" t="s">
        <v>35</v>
      </c>
      <c r="K231" t="s">
        <v>35</v>
      </c>
      <c r="L231" s="1">
        <v>45819</v>
      </c>
      <c r="M231" t="s">
        <v>52</v>
      </c>
      <c r="N231" t="s">
        <v>37</v>
      </c>
      <c r="O231" t="s">
        <v>64</v>
      </c>
      <c r="P231" t="s">
        <v>140</v>
      </c>
      <c r="Q231" t="s">
        <v>40</v>
      </c>
      <c r="R231" t="s">
        <v>40</v>
      </c>
      <c r="S231" t="s">
        <v>123</v>
      </c>
      <c r="T231" t="s">
        <v>67</v>
      </c>
      <c r="U231" t="s">
        <v>293</v>
      </c>
      <c r="V231" t="s">
        <v>56</v>
      </c>
      <c r="W231" t="s">
        <v>799</v>
      </c>
      <c r="X231" t="s">
        <v>35</v>
      </c>
      <c r="Y231" t="s">
        <v>82</v>
      </c>
      <c r="Z231" t="s">
        <v>40</v>
      </c>
      <c r="AA231" t="s">
        <v>35</v>
      </c>
      <c r="AB231" t="s">
        <v>826</v>
      </c>
      <c r="AC231" t="s">
        <v>98</v>
      </c>
      <c r="AD231" t="str">
        <f>HYPERLINK("https://esastar-publication.sso.esa.int/ESATenderActions/details/160497", "https://esastar-publication.sso.esa.int/ESATenderActions/details/160497")</f>
        <v>https://esastar-publication.sso.esa.int/ESATenderActions/details/160497</v>
      </c>
    </row>
    <row r="232" spans="1:30" x14ac:dyDescent="0.35">
      <c r="A232" t="s">
        <v>1351</v>
      </c>
      <c r="B232" t="s">
        <v>1352</v>
      </c>
      <c r="C232" t="s">
        <v>50</v>
      </c>
      <c r="D232" t="s">
        <v>1353</v>
      </c>
      <c r="E232" t="s">
        <v>34</v>
      </c>
      <c r="F232" t="s">
        <v>35</v>
      </c>
      <c r="G232" s="1">
        <v>45819</v>
      </c>
      <c r="H232" t="s">
        <v>35</v>
      </c>
      <c r="I232" t="s">
        <v>35</v>
      </c>
      <c r="J232" t="s">
        <v>35</v>
      </c>
      <c r="K232" t="s">
        <v>35</v>
      </c>
      <c r="L232" s="1">
        <v>45819</v>
      </c>
      <c r="M232" t="s">
        <v>52</v>
      </c>
      <c r="N232" t="s">
        <v>37</v>
      </c>
      <c r="O232" t="s">
        <v>64</v>
      </c>
      <c r="P232" t="s">
        <v>140</v>
      </c>
      <c r="Q232" t="s">
        <v>40</v>
      </c>
      <c r="R232" t="s">
        <v>40</v>
      </c>
      <c r="S232" t="s">
        <v>123</v>
      </c>
      <c r="T232" t="s">
        <v>67</v>
      </c>
      <c r="U232" t="s">
        <v>293</v>
      </c>
      <c r="V232" t="s">
        <v>56</v>
      </c>
      <c r="W232" t="s">
        <v>799</v>
      </c>
      <c r="X232" t="s">
        <v>35</v>
      </c>
      <c r="Y232" t="s">
        <v>82</v>
      </c>
      <c r="Z232" t="s">
        <v>40</v>
      </c>
      <c r="AA232" t="s">
        <v>35</v>
      </c>
      <c r="AB232" t="s">
        <v>1354</v>
      </c>
      <c r="AC232" t="s">
        <v>1355</v>
      </c>
      <c r="AD232" t="str">
        <f>HYPERLINK("https://esastar-publication.sso.esa.int/ESATenderActions/details/160495", "https://esastar-publication.sso.esa.int/ESATenderActions/details/160495")</f>
        <v>https://esastar-publication.sso.esa.int/ESATenderActions/details/160495</v>
      </c>
    </row>
    <row r="233" spans="1:30" ht="72.5" hidden="1" x14ac:dyDescent="0.35">
      <c r="A233" t="s">
        <v>1356</v>
      </c>
      <c r="B233" t="s">
        <v>1357</v>
      </c>
      <c r="C233" t="s">
        <v>32</v>
      </c>
      <c r="D233" t="s">
        <v>1358</v>
      </c>
      <c r="E233" t="s">
        <v>102</v>
      </c>
      <c r="F233" t="s">
        <v>352</v>
      </c>
      <c r="G233" s="1">
        <v>45804</v>
      </c>
      <c r="H233" s="1">
        <v>45805</v>
      </c>
      <c r="I233" s="1">
        <v>47848</v>
      </c>
      <c r="J233" s="1">
        <v>47847</v>
      </c>
      <c r="K233" s="1">
        <v>47847</v>
      </c>
      <c r="L233" s="1">
        <v>46302</v>
      </c>
      <c r="M233" t="s">
        <v>75</v>
      </c>
      <c r="N233" t="s">
        <v>37</v>
      </c>
      <c r="O233" t="s">
        <v>199</v>
      </c>
      <c r="P233" t="s">
        <v>35</v>
      </c>
      <c r="Q233" t="s">
        <v>40</v>
      </c>
      <c r="R233" t="s">
        <v>40</v>
      </c>
      <c r="S233" t="s">
        <v>353</v>
      </c>
      <c r="T233" t="s">
        <v>67</v>
      </c>
      <c r="U233" t="s">
        <v>114</v>
      </c>
      <c r="V233" t="s">
        <v>35</v>
      </c>
      <c r="W233" t="s">
        <v>35</v>
      </c>
      <c r="X233" t="s">
        <v>403</v>
      </c>
      <c r="Y233" t="s">
        <v>1359</v>
      </c>
      <c r="Z233" t="s">
        <v>40</v>
      </c>
      <c r="AA233" t="s">
        <v>35</v>
      </c>
      <c r="AB233" t="s">
        <v>109</v>
      </c>
      <c r="AC233" t="s">
        <v>1360</v>
      </c>
      <c r="AD233" t="str">
        <f>HYPERLINK("https://esastar-publication.sso.esa.int/ESATenderActions/details/159770", "https://esastar-publication.sso.esa.int/ESATenderActions/details/159770")</f>
        <v>https://esastar-publication.sso.esa.int/ESATenderActions/details/159770</v>
      </c>
    </row>
    <row r="234" spans="1:30" x14ac:dyDescent="0.35">
      <c r="A234" t="s">
        <v>1361</v>
      </c>
      <c r="B234" t="s">
        <v>1362</v>
      </c>
      <c r="C234" t="s">
        <v>50</v>
      </c>
      <c r="D234" t="s">
        <v>1363</v>
      </c>
      <c r="E234" t="s">
        <v>34</v>
      </c>
      <c r="F234" t="s">
        <v>35</v>
      </c>
      <c r="G234" s="1">
        <v>45792</v>
      </c>
      <c r="H234" t="s">
        <v>35</v>
      </c>
      <c r="I234" t="s">
        <v>35</v>
      </c>
      <c r="J234" t="s">
        <v>35</v>
      </c>
      <c r="K234" t="s">
        <v>35</v>
      </c>
      <c r="L234" s="1">
        <v>45792</v>
      </c>
      <c r="M234" t="s">
        <v>52</v>
      </c>
      <c r="N234" t="s">
        <v>37</v>
      </c>
      <c r="O234" t="s">
        <v>38</v>
      </c>
      <c r="P234" t="s">
        <v>39</v>
      </c>
      <c r="Q234" t="s">
        <v>40</v>
      </c>
      <c r="R234" t="s">
        <v>40</v>
      </c>
      <c r="S234" t="s">
        <v>746</v>
      </c>
      <c r="T234" t="s">
        <v>67</v>
      </c>
      <c r="U234" t="s">
        <v>43</v>
      </c>
      <c r="V234" t="s">
        <v>35</v>
      </c>
      <c r="W234" t="s">
        <v>35</v>
      </c>
      <c r="X234" t="s">
        <v>35</v>
      </c>
      <c r="Y234" t="s">
        <v>45</v>
      </c>
      <c r="Z234" t="s">
        <v>40</v>
      </c>
      <c r="AA234" t="s">
        <v>35</v>
      </c>
      <c r="AB234" t="s">
        <v>935</v>
      </c>
      <c r="AC234" t="s">
        <v>1364</v>
      </c>
      <c r="AD234" t="str">
        <f>HYPERLINK("https://esastar-publication.sso.esa.int/ESATenderActions/details/159123", "https://esastar-publication.sso.esa.int/ESATenderActions/details/159123")</f>
        <v>https://esastar-publication.sso.esa.int/ESATenderActions/details/159123</v>
      </c>
    </row>
    <row r="235" spans="1:30" hidden="1" x14ac:dyDescent="0.35">
      <c r="A235" t="s">
        <v>1365</v>
      </c>
      <c r="B235" t="s">
        <v>1366</v>
      </c>
      <c r="C235" t="s">
        <v>32</v>
      </c>
      <c r="D235" t="s">
        <v>417</v>
      </c>
      <c r="E235" t="s">
        <v>102</v>
      </c>
      <c r="F235" t="s">
        <v>352</v>
      </c>
      <c r="G235" s="1">
        <v>45792</v>
      </c>
      <c r="H235" s="1">
        <v>45966</v>
      </c>
      <c r="I235" s="1">
        <v>46028</v>
      </c>
      <c r="J235" s="1">
        <v>46023</v>
      </c>
      <c r="K235" s="1">
        <v>46023</v>
      </c>
      <c r="L235" s="1">
        <v>46154</v>
      </c>
      <c r="M235" t="s">
        <v>172</v>
      </c>
      <c r="N235" t="s">
        <v>37</v>
      </c>
      <c r="O235" t="s">
        <v>199</v>
      </c>
      <c r="P235" t="s">
        <v>35</v>
      </c>
      <c r="Q235" t="s">
        <v>40</v>
      </c>
      <c r="R235" t="s">
        <v>40</v>
      </c>
      <c r="S235" t="s">
        <v>418</v>
      </c>
      <c r="T235" t="s">
        <v>67</v>
      </c>
      <c r="U235" t="s">
        <v>1367</v>
      </c>
      <c r="V235" t="s">
        <v>35</v>
      </c>
      <c r="W235" t="s">
        <v>35</v>
      </c>
      <c r="X235" t="s">
        <v>420</v>
      </c>
      <c r="Y235" t="s">
        <v>421</v>
      </c>
      <c r="Z235" t="s">
        <v>40</v>
      </c>
      <c r="AA235" t="s">
        <v>35</v>
      </c>
      <c r="AB235" t="s">
        <v>109</v>
      </c>
      <c r="AC235" t="s">
        <v>35</v>
      </c>
      <c r="AD235" t="str">
        <f>HYPERLINK("https://esastar-publication.sso.esa.int/ESATenderActions/details/159099", "https://esastar-publication.sso.esa.int/ESATenderActions/details/159099")</f>
        <v>https://esastar-publication.sso.esa.int/ESATenderActions/details/159099</v>
      </c>
    </row>
    <row r="236" spans="1:30" x14ac:dyDescent="0.35">
      <c r="A236" t="s">
        <v>1368</v>
      </c>
      <c r="B236" t="s">
        <v>1369</v>
      </c>
      <c r="C236" t="s">
        <v>50</v>
      </c>
      <c r="D236" t="s">
        <v>1370</v>
      </c>
      <c r="E236" t="s">
        <v>34</v>
      </c>
      <c r="F236" t="s">
        <v>35</v>
      </c>
      <c r="G236" s="1">
        <v>45744</v>
      </c>
      <c r="H236" t="s">
        <v>35</v>
      </c>
      <c r="I236" t="s">
        <v>35</v>
      </c>
      <c r="J236" t="s">
        <v>35</v>
      </c>
      <c r="K236" t="s">
        <v>35</v>
      </c>
      <c r="L236" s="1">
        <v>45744</v>
      </c>
      <c r="M236" t="s">
        <v>52</v>
      </c>
      <c r="N236" t="s">
        <v>37</v>
      </c>
      <c r="O236" t="s">
        <v>38</v>
      </c>
      <c r="P236" t="s">
        <v>35</v>
      </c>
      <c r="Q236" t="s">
        <v>40</v>
      </c>
      <c r="R236" t="s">
        <v>40</v>
      </c>
      <c r="S236" t="s">
        <v>1371</v>
      </c>
      <c r="T236" t="s">
        <v>219</v>
      </c>
      <c r="U236" t="s">
        <v>1372</v>
      </c>
      <c r="V236" t="s">
        <v>80</v>
      </c>
      <c r="W236" t="s">
        <v>1373</v>
      </c>
      <c r="X236" t="s">
        <v>35</v>
      </c>
      <c r="Y236" t="s">
        <v>699</v>
      </c>
      <c r="Z236" t="s">
        <v>40</v>
      </c>
      <c r="AA236" t="s">
        <v>35</v>
      </c>
      <c r="AB236" t="s">
        <v>109</v>
      </c>
      <c r="AC236" t="s">
        <v>35</v>
      </c>
      <c r="AD236" t="str">
        <f>HYPERLINK("https://esastar-publication.sso.esa.int/ESATenderActions/details/156755", "https://esastar-publication.sso.esa.int/ESATenderActions/details/156755")</f>
        <v>https://esastar-publication.sso.esa.int/ESATenderActions/details/156755</v>
      </c>
    </row>
    <row r="237" spans="1:30" ht="58" x14ac:dyDescent="0.35">
      <c r="A237" t="s">
        <v>1374</v>
      </c>
      <c r="B237" t="s">
        <v>1375</v>
      </c>
      <c r="C237" t="s">
        <v>50</v>
      </c>
      <c r="D237" t="s">
        <v>1376</v>
      </c>
      <c r="E237" t="s">
        <v>34</v>
      </c>
      <c r="F237" t="s">
        <v>35</v>
      </c>
      <c r="G237" s="1">
        <v>45744</v>
      </c>
      <c r="H237" t="s">
        <v>35</v>
      </c>
      <c r="I237" t="s">
        <v>35</v>
      </c>
      <c r="J237" t="s">
        <v>35</v>
      </c>
      <c r="K237" t="s">
        <v>35</v>
      </c>
      <c r="L237" s="1">
        <v>45744</v>
      </c>
      <c r="M237" t="s">
        <v>52</v>
      </c>
      <c r="N237" t="s">
        <v>37</v>
      </c>
      <c r="O237" t="s">
        <v>64</v>
      </c>
      <c r="P237" t="s">
        <v>35</v>
      </c>
      <c r="Q237" t="s">
        <v>40</v>
      </c>
      <c r="R237" t="s">
        <v>40</v>
      </c>
      <c r="S237" t="s">
        <v>437</v>
      </c>
      <c r="T237" t="s">
        <v>67</v>
      </c>
      <c r="U237" t="s">
        <v>114</v>
      </c>
      <c r="V237" t="s">
        <v>80</v>
      </c>
      <c r="W237" t="s">
        <v>438</v>
      </c>
      <c r="X237" t="s">
        <v>35</v>
      </c>
      <c r="Y237" t="s">
        <v>116</v>
      </c>
      <c r="Z237" t="s">
        <v>40</v>
      </c>
      <c r="AA237" t="s">
        <v>35</v>
      </c>
      <c r="AB237" t="s">
        <v>1377</v>
      </c>
      <c r="AC237" t="s">
        <v>1378</v>
      </c>
      <c r="AD237" t="str">
        <f>HYPERLINK("https://esastar-publication.sso.esa.int/ESATenderActions/details/156748", "https://esastar-publication.sso.esa.int/ESATenderActions/details/156748")</f>
        <v>https://esastar-publication.sso.esa.int/ESATenderActions/details/156748</v>
      </c>
    </row>
    <row r="238" spans="1:30" ht="29" x14ac:dyDescent="0.35">
      <c r="A238" t="s">
        <v>1379</v>
      </c>
      <c r="B238" t="s">
        <v>1380</v>
      </c>
      <c r="C238" t="s">
        <v>50</v>
      </c>
      <c r="D238" t="s">
        <v>1381</v>
      </c>
      <c r="E238" t="s">
        <v>34</v>
      </c>
      <c r="F238" t="s">
        <v>35</v>
      </c>
      <c r="G238" s="1">
        <v>45744</v>
      </c>
      <c r="H238" t="s">
        <v>35</v>
      </c>
      <c r="I238" t="s">
        <v>35</v>
      </c>
      <c r="J238" t="s">
        <v>35</v>
      </c>
      <c r="K238" t="s">
        <v>35</v>
      </c>
      <c r="L238" s="1">
        <v>46189</v>
      </c>
      <c r="M238" t="s">
        <v>75</v>
      </c>
      <c r="N238" t="s">
        <v>37</v>
      </c>
      <c r="O238" t="s">
        <v>38</v>
      </c>
      <c r="P238" t="s">
        <v>39</v>
      </c>
      <c r="Q238" t="s">
        <v>40</v>
      </c>
      <c r="R238" t="s">
        <v>40</v>
      </c>
      <c r="S238" t="s">
        <v>458</v>
      </c>
      <c r="T238" t="s">
        <v>67</v>
      </c>
      <c r="U238" t="s">
        <v>43</v>
      </c>
      <c r="V238" t="s">
        <v>80</v>
      </c>
      <c r="W238" t="s">
        <v>978</v>
      </c>
      <c r="X238" t="s">
        <v>35</v>
      </c>
      <c r="Y238" t="s">
        <v>45</v>
      </c>
      <c r="Z238" t="s">
        <v>40</v>
      </c>
      <c r="AA238" t="s">
        <v>35</v>
      </c>
      <c r="AB238" t="s">
        <v>1382</v>
      </c>
      <c r="AC238" t="s">
        <v>228</v>
      </c>
      <c r="AD238" t="str">
        <f>HYPERLINK("https://esastar-publication.sso.esa.int/ESATenderActions/details/156744", "https://esastar-publication.sso.esa.int/ESATenderActions/details/156744")</f>
        <v>https://esastar-publication.sso.esa.int/ESATenderActions/details/156744</v>
      </c>
    </row>
    <row r="239" spans="1:30" hidden="1" x14ac:dyDescent="0.35">
      <c r="A239" t="s">
        <v>1383</v>
      </c>
      <c r="B239" t="s">
        <v>1384</v>
      </c>
      <c r="C239" t="s">
        <v>32</v>
      </c>
      <c r="D239" t="s">
        <v>1385</v>
      </c>
      <c r="E239" t="s">
        <v>34</v>
      </c>
      <c r="F239" t="s">
        <v>35</v>
      </c>
      <c r="G239" s="1">
        <v>45744</v>
      </c>
      <c r="H239" s="1">
        <v>46297</v>
      </c>
      <c r="I239" s="1">
        <v>46342</v>
      </c>
      <c r="J239" s="1">
        <v>46335</v>
      </c>
      <c r="K239" s="1">
        <v>46335</v>
      </c>
      <c r="L239" s="1">
        <v>46297</v>
      </c>
      <c r="M239" t="s">
        <v>122</v>
      </c>
      <c r="N239" t="s">
        <v>37</v>
      </c>
      <c r="O239" t="s">
        <v>38</v>
      </c>
      <c r="P239" t="s">
        <v>39</v>
      </c>
      <c r="Q239" t="s">
        <v>65</v>
      </c>
      <c r="R239" t="s">
        <v>40</v>
      </c>
      <c r="S239" t="s">
        <v>1386</v>
      </c>
      <c r="T239" t="s">
        <v>67</v>
      </c>
      <c r="U239" t="s">
        <v>114</v>
      </c>
      <c r="V239" t="s">
        <v>35</v>
      </c>
      <c r="W239" t="s">
        <v>35</v>
      </c>
      <c r="X239" t="s">
        <v>247</v>
      </c>
      <c r="Y239" t="s">
        <v>116</v>
      </c>
      <c r="Z239" t="s">
        <v>40</v>
      </c>
      <c r="AA239" t="s">
        <v>35</v>
      </c>
      <c r="AB239" t="s">
        <v>1387</v>
      </c>
      <c r="AC239" t="s">
        <v>1388</v>
      </c>
      <c r="AD239" t="str">
        <f>HYPERLINK("https://esastar-publication.sso.esa.int/ESATenderActions/details/156741", "https://esastar-publication.sso.esa.int/ESATenderActions/details/156741")</f>
        <v>https://esastar-publication.sso.esa.int/ESATenderActions/details/156741</v>
      </c>
    </row>
    <row r="240" spans="1:30" ht="43.5" x14ac:dyDescent="0.35">
      <c r="A240" t="s">
        <v>1389</v>
      </c>
      <c r="B240" t="s">
        <v>1390</v>
      </c>
      <c r="C240" t="s">
        <v>50</v>
      </c>
      <c r="D240" t="s">
        <v>1391</v>
      </c>
      <c r="E240" t="s">
        <v>34</v>
      </c>
      <c r="F240" t="s">
        <v>35</v>
      </c>
      <c r="G240" s="1">
        <v>45736</v>
      </c>
      <c r="H240" t="s">
        <v>35</v>
      </c>
      <c r="I240" t="s">
        <v>35</v>
      </c>
      <c r="J240" t="s">
        <v>35</v>
      </c>
      <c r="K240" t="s">
        <v>35</v>
      </c>
      <c r="L240" s="1">
        <v>45736</v>
      </c>
      <c r="M240" t="s">
        <v>52</v>
      </c>
      <c r="N240" t="s">
        <v>37</v>
      </c>
      <c r="O240" t="s">
        <v>38</v>
      </c>
      <c r="P240" t="s">
        <v>35</v>
      </c>
      <c r="Q240" t="s">
        <v>40</v>
      </c>
      <c r="R240" t="s">
        <v>40</v>
      </c>
      <c r="S240" t="s">
        <v>1233</v>
      </c>
      <c r="T240" t="s">
        <v>219</v>
      </c>
      <c r="U240" t="s">
        <v>43</v>
      </c>
      <c r="V240" t="s">
        <v>80</v>
      </c>
      <c r="W240" t="s">
        <v>35</v>
      </c>
      <c r="X240" t="s">
        <v>35</v>
      </c>
      <c r="Y240" t="s">
        <v>1107</v>
      </c>
      <c r="Z240" t="s">
        <v>40</v>
      </c>
      <c r="AA240" t="s">
        <v>35</v>
      </c>
      <c r="AB240" t="s">
        <v>1392</v>
      </c>
      <c r="AC240" t="s">
        <v>1393</v>
      </c>
      <c r="AD240" t="str">
        <f>HYPERLINK("https://esastar-publication.sso.esa.int/ESATenderActions/details/156238", "https://esastar-publication.sso.esa.int/ESATenderActions/details/156238")</f>
        <v>https://esastar-publication.sso.esa.int/ESATenderActions/details/156238</v>
      </c>
    </row>
    <row r="241" spans="1:30" x14ac:dyDescent="0.35">
      <c r="A241" t="s">
        <v>1394</v>
      </c>
      <c r="B241" t="s">
        <v>1395</v>
      </c>
      <c r="C241" t="s">
        <v>50</v>
      </c>
      <c r="D241" t="s">
        <v>1396</v>
      </c>
      <c r="E241" t="s">
        <v>34</v>
      </c>
      <c r="F241" t="s">
        <v>35</v>
      </c>
      <c r="G241" s="1">
        <v>45715</v>
      </c>
      <c r="H241" t="s">
        <v>35</v>
      </c>
      <c r="I241" t="s">
        <v>35</v>
      </c>
      <c r="J241" t="s">
        <v>35</v>
      </c>
      <c r="K241" t="s">
        <v>35</v>
      </c>
      <c r="L241" s="1">
        <v>45715</v>
      </c>
      <c r="M241" t="s">
        <v>52</v>
      </c>
      <c r="N241" t="s">
        <v>37</v>
      </c>
      <c r="O241" t="s">
        <v>38</v>
      </c>
      <c r="P241" t="s">
        <v>77</v>
      </c>
      <c r="Q241" t="s">
        <v>40</v>
      </c>
      <c r="R241" t="s">
        <v>40</v>
      </c>
      <c r="S241" t="s">
        <v>1397</v>
      </c>
      <c r="T241" t="s">
        <v>67</v>
      </c>
      <c r="U241" t="s">
        <v>1398</v>
      </c>
      <c r="V241" t="s">
        <v>80</v>
      </c>
      <c r="W241" t="s">
        <v>1399</v>
      </c>
      <c r="X241" t="s">
        <v>35</v>
      </c>
      <c r="Y241" t="s">
        <v>718</v>
      </c>
      <c r="Z241" t="s">
        <v>40</v>
      </c>
      <c r="AA241" t="s">
        <v>35</v>
      </c>
      <c r="AB241" t="s">
        <v>35</v>
      </c>
      <c r="AC241" t="s">
        <v>35</v>
      </c>
      <c r="AD241" t="str">
        <f>HYPERLINK("https://esastar-publication.sso.esa.int/ESATenderActions/details/154876", "https://esastar-publication.sso.esa.int/ESATenderActions/details/154876")</f>
        <v>https://esastar-publication.sso.esa.int/ESATenderActions/details/154876</v>
      </c>
    </row>
    <row r="242" spans="1:30" x14ac:dyDescent="0.35">
      <c r="A242" t="s">
        <v>1400</v>
      </c>
      <c r="B242" t="s">
        <v>1401</v>
      </c>
      <c r="C242" t="s">
        <v>50</v>
      </c>
      <c r="D242" t="s">
        <v>1402</v>
      </c>
      <c r="E242" t="s">
        <v>34</v>
      </c>
      <c r="F242" t="s">
        <v>35</v>
      </c>
      <c r="G242" s="1">
        <v>45694</v>
      </c>
      <c r="H242" t="s">
        <v>35</v>
      </c>
      <c r="I242" t="s">
        <v>35</v>
      </c>
      <c r="J242" t="s">
        <v>35</v>
      </c>
      <c r="K242" t="s">
        <v>35</v>
      </c>
      <c r="L242" s="1">
        <v>45694</v>
      </c>
      <c r="M242" t="s">
        <v>52</v>
      </c>
      <c r="N242" t="s">
        <v>37</v>
      </c>
      <c r="O242" t="s">
        <v>64</v>
      </c>
      <c r="P242" t="s">
        <v>140</v>
      </c>
      <c r="Q242" t="s">
        <v>40</v>
      </c>
      <c r="R242" t="s">
        <v>40</v>
      </c>
      <c r="S242" t="s">
        <v>950</v>
      </c>
      <c r="T242" t="s">
        <v>67</v>
      </c>
      <c r="U242" t="s">
        <v>1287</v>
      </c>
      <c r="V242" t="s">
        <v>56</v>
      </c>
      <c r="W242" t="s">
        <v>570</v>
      </c>
      <c r="X242" t="s">
        <v>35</v>
      </c>
      <c r="Y242" t="s">
        <v>1288</v>
      </c>
      <c r="Z242" t="s">
        <v>40</v>
      </c>
      <c r="AA242" t="s">
        <v>35</v>
      </c>
      <c r="AB242" t="s">
        <v>35</v>
      </c>
      <c r="AC242" t="s">
        <v>35</v>
      </c>
      <c r="AD242" t="str">
        <f>HYPERLINK("https://esastar-publication.sso.esa.int/ESATenderActions/details/143723", "https://esastar-publication.sso.esa.int/ESATenderActions/details/143723")</f>
        <v>https://esastar-publication.sso.esa.int/ESATenderActions/details/143723</v>
      </c>
    </row>
    <row r="243" spans="1:30" x14ac:dyDescent="0.35">
      <c r="A243" t="s">
        <v>1403</v>
      </c>
      <c r="B243" t="s">
        <v>1404</v>
      </c>
      <c r="C243" t="s">
        <v>50</v>
      </c>
      <c r="D243" t="s">
        <v>1405</v>
      </c>
      <c r="E243" t="s">
        <v>34</v>
      </c>
      <c r="F243" t="s">
        <v>35</v>
      </c>
      <c r="G243" s="1">
        <v>45694</v>
      </c>
      <c r="H243" t="s">
        <v>35</v>
      </c>
      <c r="I243" t="s">
        <v>35</v>
      </c>
      <c r="J243" t="s">
        <v>35</v>
      </c>
      <c r="K243" t="s">
        <v>35</v>
      </c>
      <c r="L243" s="1">
        <v>45694</v>
      </c>
      <c r="M243" t="s">
        <v>52</v>
      </c>
      <c r="N243" t="s">
        <v>37</v>
      </c>
      <c r="O243" t="s">
        <v>64</v>
      </c>
      <c r="P243" t="s">
        <v>140</v>
      </c>
      <c r="Q243" t="s">
        <v>40</v>
      </c>
      <c r="R243" t="s">
        <v>40</v>
      </c>
      <c r="S243" t="s">
        <v>950</v>
      </c>
      <c r="T243" t="s">
        <v>67</v>
      </c>
      <c r="U243" t="s">
        <v>1287</v>
      </c>
      <c r="V243" t="s">
        <v>56</v>
      </c>
      <c r="W243" t="s">
        <v>570</v>
      </c>
      <c r="X243" t="s">
        <v>35</v>
      </c>
      <c r="Y243" t="s">
        <v>1288</v>
      </c>
      <c r="Z243" t="s">
        <v>40</v>
      </c>
      <c r="AA243" t="s">
        <v>35</v>
      </c>
      <c r="AB243" t="s">
        <v>35</v>
      </c>
      <c r="AC243" t="s">
        <v>35</v>
      </c>
      <c r="AD243" t="str">
        <f>HYPERLINK("https://esastar-publication.sso.esa.int/ESATenderActions/details/143721", "https://esastar-publication.sso.esa.int/ESATenderActions/details/143721")</f>
        <v>https://esastar-publication.sso.esa.int/ESATenderActions/details/143721</v>
      </c>
    </row>
    <row r="244" spans="1:30" hidden="1" x14ac:dyDescent="0.35">
      <c r="A244" t="s">
        <v>1406</v>
      </c>
      <c r="B244" t="s">
        <v>1407</v>
      </c>
      <c r="C244" t="s">
        <v>32</v>
      </c>
      <c r="D244" t="s">
        <v>1408</v>
      </c>
      <c r="E244" t="s">
        <v>34</v>
      </c>
      <c r="F244" t="s">
        <v>35</v>
      </c>
      <c r="G244" s="1">
        <v>45694</v>
      </c>
      <c r="H244" s="1">
        <v>45964</v>
      </c>
      <c r="I244" s="1">
        <v>46038</v>
      </c>
      <c r="J244" s="1">
        <v>46024</v>
      </c>
      <c r="K244" s="1">
        <v>46024</v>
      </c>
      <c r="L244" s="1">
        <v>45964</v>
      </c>
      <c r="M244" t="s">
        <v>122</v>
      </c>
      <c r="N244" t="s">
        <v>37</v>
      </c>
      <c r="O244" t="s">
        <v>64</v>
      </c>
      <c r="P244" t="s">
        <v>140</v>
      </c>
      <c r="Q244" t="s">
        <v>40</v>
      </c>
      <c r="R244" t="s">
        <v>40</v>
      </c>
      <c r="S244" t="s">
        <v>950</v>
      </c>
      <c r="T244" t="s">
        <v>67</v>
      </c>
      <c r="U244" t="s">
        <v>1287</v>
      </c>
      <c r="V244" t="s">
        <v>35</v>
      </c>
      <c r="W244" t="s">
        <v>35</v>
      </c>
      <c r="X244" t="s">
        <v>305</v>
      </c>
      <c r="Y244" t="s">
        <v>1288</v>
      </c>
      <c r="Z244" t="s">
        <v>40</v>
      </c>
      <c r="AA244" t="s">
        <v>35</v>
      </c>
      <c r="AB244" t="s">
        <v>777</v>
      </c>
      <c r="AC244" t="s">
        <v>926</v>
      </c>
      <c r="AD244" t="str">
        <f>HYPERLINK("https://esastar-publication.sso.esa.int/ESATenderActions/details/143720", "https://esastar-publication.sso.esa.int/ESATenderActions/details/143720")</f>
        <v>https://esastar-publication.sso.esa.int/ESATenderActions/details/143720</v>
      </c>
    </row>
    <row r="245" spans="1:30" x14ac:dyDescent="0.35">
      <c r="A245" t="s">
        <v>1409</v>
      </c>
      <c r="B245" t="s">
        <v>1410</v>
      </c>
      <c r="C245" t="s">
        <v>50</v>
      </c>
      <c r="D245" t="s">
        <v>1411</v>
      </c>
      <c r="E245" t="s">
        <v>34</v>
      </c>
      <c r="F245" t="s">
        <v>35</v>
      </c>
      <c r="G245" s="1">
        <v>45694</v>
      </c>
      <c r="H245" t="s">
        <v>35</v>
      </c>
      <c r="I245" t="s">
        <v>35</v>
      </c>
      <c r="J245" t="s">
        <v>35</v>
      </c>
      <c r="K245" t="s">
        <v>35</v>
      </c>
      <c r="L245" s="1">
        <v>45694</v>
      </c>
      <c r="M245" t="s">
        <v>52</v>
      </c>
      <c r="N245" t="s">
        <v>37</v>
      </c>
      <c r="O245" t="s">
        <v>64</v>
      </c>
      <c r="P245" t="s">
        <v>140</v>
      </c>
      <c r="Q245" t="s">
        <v>40</v>
      </c>
      <c r="R245" t="s">
        <v>40</v>
      </c>
      <c r="S245" t="s">
        <v>950</v>
      </c>
      <c r="T245" t="s">
        <v>67</v>
      </c>
      <c r="U245" t="s">
        <v>1287</v>
      </c>
      <c r="V245" t="s">
        <v>56</v>
      </c>
      <c r="W245" t="s">
        <v>570</v>
      </c>
      <c r="X245" t="s">
        <v>35</v>
      </c>
      <c r="Y245" t="s">
        <v>1288</v>
      </c>
      <c r="Z245" t="s">
        <v>40</v>
      </c>
      <c r="AA245" t="s">
        <v>35</v>
      </c>
      <c r="AB245" t="s">
        <v>35</v>
      </c>
      <c r="AC245" t="s">
        <v>35</v>
      </c>
      <c r="AD245" t="str">
        <f>HYPERLINK("https://esastar-publication.sso.esa.int/ESATenderActions/details/143718", "https://esastar-publication.sso.esa.int/ESATenderActions/details/143718")</f>
        <v>https://esastar-publication.sso.esa.int/ESATenderActions/details/143718</v>
      </c>
    </row>
    <row r="246" spans="1:30" x14ac:dyDescent="0.35">
      <c r="A246" t="s">
        <v>1412</v>
      </c>
      <c r="B246" t="s">
        <v>1413</v>
      </c>
      <c r="C246" t="s">
        <v>50</v>
      </c>
      <c r="D246" t="s">
        <v>1414</v>
      </c>
      <c r="E246" t="s">
        <v>34</v>
      </c>
      <c r="F246" t="s">
        <v>35</v>
      </c>
      <c r="G246" s="1">
        <v>45694</v>
      </c>
      <c r="H246" t="s">
        <v>35</v>
      </c>
      <c r="I246" t="s">
        <v>35</v>
      </c>
      <c r="J246" t="s">
        <v>35</v>
      </c>
      <c r="K246" t="s">
        <v>35</v>
      </c>
      <c r="L246" s="1">
        <v>45694</v>
      </c>
      <c r="M246" t="s">
        <v>52</v>
      </c>
      <c r="N246" t="s">
        <v>37</v>
      </c>
      <c r="O246" t="s">
        <v>38</v>
      </c>
      <c r="P246" t="s">
        <v>140</v>
      </c>
      <c r="Q246" t="s">
        <v>40</v>
      </c>
      <c r="R246" t="s">
        <v>40</v>
      </c>
      <c r="S246" t="s">
        <v>950</v>
      </c>
      <c r="T246" t="s">
        <v>67</v>
      </c>
      <c r="U246" t="s">
        <v>1287</v>
      </c>
      <c r="V246" t="s">
        <v>56</v>
      </c>
      <c r="W246" t="s">
        <v>570</v>
      </c>
      <c r="X246" t="s">
        <v>35</v>
      </c>
      <c r="Y246" t="s">
        <v>1288</v>
      </c>
      <c r="Z246" t="s">
        <v>40</v>
      </c>
      <c r="AA246" t="s">
        <v>35</v>
      </c>
      <c r="AB246" t="s">
        <v>35</v>
      </c>
      <c r="AC246" t="s">
        <v>35</v>
      </c>
      <c r="AD246" t="str">
        <f>HYPERLINK("https://esastar-publication.sso.esa.int/ESATenderActions/details/143717", "https://esastar-publication.sso.esa.int/ESATenderActions/details/143717")</f>
        <v>https://esastar-publication.sso.esa.int/ESATenderActions/details/143717</v>
      </c>
    </row>
    <row r="247" spans="1:30" x14ac:dyDescent="0.35">
      <c r="A247" t="s">
        <v>1415</v>
      </c>
      <c r="B247" t="s">
        <v>1416</v>
      </c>
      <c r="C247" t="s">
        <v>50</v>
      </c>
      <c r="D247" t="s">
        <v>1417</v>
      </c>
      <c r="E247" t="s">
        <v>34</v>
      </c>
      <c r="F247" t="s">
        <v>35</v>
      </c>
      <c r="G247" s="1">
        <v>45694</v>
      </c>
      <c r="H247" t="s">
        <v>35</v>
      </c>
      <c r="I247" t="s">
        <v>35</v>
      </c>
      <c r="J247" t="s">
        <v>35</v>
      </c>
      <c r="K247" t="s">
        <v>35</v>
      </c>
      <c r="L247" s="1">
        <v>45694</v>
      </c>
      <c r="M247" t="s">
        <v>52</v>
      </c>
      <c r="N247" t="s">
        <v>37</v>
      </c>
      <c r="O247" t="s">
        <v>64</v>
      </c>
      <c r="P247" t="s">
        <v>140</v>
      </c>
      <c r="Q247" t="s">
        <v>40</v>
      </c>
      <c r="R247" t="s">
        <v>40</v>
      </c>
      <c r="S247" t="s">
        <v>950</v>
      </c>
      <c r="T247" t="s">
        <v>67</v>
      </c>
      <c r="U247" t="s">
        <v>1287</v>
      </c>
      <c r="V247" t="s">
        <v>56</v>
      </c>
      <c r="W247" t="s">
        <v>570</v>
      </c>
      <c r="X247" t="s">
        <v>35</v>
      </c>
      <c r="Y247" t="s">
        <v>1288</v>
      </c>
      <c r="Z247" t="s">
        <v>40</v>
      </c>
      <c r="AA247" t="s">
        <v>35</v>
      </c>
      <c r="AB247" t="s">
        <v>35</v>
      </c>
      <c r="AC247" t="s">
        <v>35</v>
      </c>
      <c r="AD247" t="str">
        <f>HYPERLINK("https://esastar-publication.sso.esa.int/ESATenderActions/details/143716", "https://esastar-publication.sso.esa.int/ESATenderActions/details/143716")</f>
        <v>https://esastar-publication.sso.esa.int/ESATenderActions/details/143716</v>
      </c>
    </row>
    <row r="248" spans="1:30" x14ac:dyDescent="0.35">
      <c r="A248" t="s">
        <v>1418</v>
      </c>
      <c r="B248" t="s">
        <v>1419</v>
      </c>
      <c r="C248" t="s">
        <v>50</v>
      </c>
      <c r="D248" t="s">
        <v>1420</v>
      </c>
      <c r="E248" t="s">
        <v>34</v>
      </c>
      <c r="F248" t="s">
        <v>35</v>
      </c>
      <c r="G248" s="1">
        <v>45694</v>
      </c>
      <c r="H248" t="s">
        <v>35</v>
      </c>
      <c r="I248" t="s">
        <v>35</v>
      </c>
      <c r="J248" t="s">
        <v>35</v>
      </c>
      <c r="K248" t="s">
        <v>35</v>
      </c>
      <c r="L248" s="1">
        <v>45694</v>
      </c>
      <c r="M248" t="s">
        <v>52</v>
      </c>
      <c r="N248" t="s">
        <v>37</v>
      </c>
      <c r="O248" t="s">
        <v>64</v>
      </c>
      <c r="P248" t="s">
        <v>140</v>
      </c>
      <c r="Q248" t="s">
        <v>40</v>
      </c>
      <c r="R248" t="s">
        <v>40</v>
      </c>
      <c r="S248" t="s">
        <v>950</v>
      </c>
      <c r="T248" t="s">
        <v>67</v>
      </c>
      <c r="U248" t="s">
        <v>1287</v>
      </c>
      <c r="V248" t="s">
        <v>56</v>
      </c>
      <c r="W248" t="s">
        <v>570</v>
      </c>
      <c r="X248" t="s">
        <v>35</v>
      </c>
      <c r="Y248" t="s">
        <v>1288</v>
      </c>
      <c r="Z248" t="s">
        <v>40</v>
      </c>
      <c r="AA248" t="s">
        <v>35</v>
      </c>
      <c r="AB248" t="s">
        <v>35</v>
      </c>
      <c r="AC248" t="s">
        <v>35</v>
      </c>
      <c r="AD248" t="str">
        <f>HYPERLINK("https://esastar-publication.sso.esa.int/ESATenderActions/details/143711", "https://esastar-publication.sso.esa.int/ESATenderActions/details/143711")</f>
        <v>https://esastar-publication.sso.esa.int/ESATenderActions/details/143711</v>
      </c>
    </row>
    <row r="249" spans="1:30" hidden="1" x14ac:dyDescent="0.35">
      <c r="A249" t="s">
        <v>1421</v>
      </c>
      <c r="B249" t="s">
        <v>1422</v>
      </c>
      <c r="C249" t="s">
        <v>32</v>
      </c>
      <c r="D249" t="s">
        <v>1423</v>
      </c>
      <c r="E249" t="s">
        <v>34</v>
      </c>
      <c r="F249" t="s">
        <v>35</v>
      </c>
      <c r="G249" s="1">
        <v>45694</v>
      </c>
      <c r="H249" s="1">
        <v>46295</v>
      </c>
      <c r="I249" s="1">
        <v>46352</v>
      </c>
      <c r="J249" s="1">
        <v>46338</v>
      </c>
      <c r="K249" s="1">
        <v>46338</v>
      </c>
      <c r="L249" s="1">
        <v>46295</v>
      </c>
      <c r="M249" t="s">
        <v>122</v>
      </c>
      <c r="N249" t="s">
        <v>37</v>
      </c>
      <c r="O249" t="s">
        <v>64</v>
      </c>
      <c r="P249" t="s">
        <v>35</v>
      </c>
      <c r="Q249" t="s">
        <v>65</v>
      </c>
      <c r="R249" t="s">
        <v>40</v>
      </c>
      <c r="S249" t="s">
        <v>950</v>
      </c>
      <c r="T249" t="s">
        <v>67</v>
      </c>
      <c r="U249" t="s">
        <v>1287</v>
      </c>
      <c r="V249" t="s">
        <v>35</v>
      </c>
      <c r="W249" t="s">
        <v>35</v>
      </c>
      <c r="X249" t="s">
        <v>125</v>
      </c>
      <c r="Y249" t="s">
        <v>1288</v>
      </c>
      <c r="Z249" t="s">
        <v>40</v>
      </c>
      <c r="AA249" t="s">
        <v>35</v>
      </c>
      <c r="AB249" t="s">
        <v>35</v>
      </c>
      <c r="AC249" t="s">
        <v>926</v>
      </c>
      <c r="AD249" t="str">
        <f>HYPERLINK("https://esastar-publication.sso.esa.int/ESATenderActions/details/143710", "https://esastar-publication.sso.esa.int/ESATenderActions/details/143710")</f>
        <v>https://esastar-publication.sso.esa.int/ESATenderActions/details/143710</v>
      </c>
    </row>
    <row r="250" spans="1:30" x14ac:dyDescent="0.35">
      <c r="A250" t="s">
        <v>1424</v>
      </c>
      <c r="B250" t="s">
        <v>1425</v>
      </c>
      <c r="C250" t="s">
        <v>50</v>
      </c>
      <c r="D250" t="s">
        <v>1426</v>
      </c>
      <c r="E250" t="s">
        <v>34</v>
      </c>
      <c r="F250" t="s">
        <v>35</v>
      </c>
      <c r="G250" s="1">
        <v>45694</v>
      </c>
      <c r="H250" t="s">
        <v>35</v>
      </c>
      <c r="I250" t="s">
        <v>35</v>
      </c>
      <c r="J250" t="s">
        <v>35</v>
      </c>
      <c r="K250" t="s">
        <v>35</v>
      </c>
      <c r="L250" s="1">
        <v>45694</v>
      </c>
      <c r="M250" t="s">
        <v>52</v>
      </c>
      <c r="N250" t="s">
        <v>37</v>
      </c>
      <c r="O250" t="s">
        <v>64</v>
      </c>
      <c r="P250" t="s">
        <v>140</v>
      </c>
      <c r="Q250" t="s">
        <v>40</v>
      </c>
      <c r="R250" t="s">
        <v>40</v>
      </c>
      <c r="S250" t="s">
        <v>123</v>
      </c>
      <c r="T250" t="s">
        <v>67</v>
      </c>
      <c r="U250" t="s">
        <v>293</v>
      </c>
      <c r="V250" t="s">
        <v>56</v>
      </c>
      <c r="W250" t="s">
        <v>799</v>
      </c>
      <c r="X250" t="s">
        <v>35</v>
      </c>
      <c r="Y250" t="s">
        <v>82</v>
      </c>
      <c r="Z250" t="s">
        <v>40</v>
      </c>
      <c r="AA250" t="s">
        <v>35</v>
      </c>
      <c r="AB250" t="s">
        <v>1427</v>
      </c>
      <c r="AC250" t="s">
        <v>1428</v>
      </c>
      <c r="AD250" t="str">
        <f>HYPERLINK("https://esastar-publication.sso.esa.int/ESATenderActions/details/143707", "https://esastar-publication.sso.esa.int/ESATenderActions/details/143707")</f>
        <v>https://esastar-publication.sso.esa.int/ESATenderActions/details/143707</v>
      </c>
    </row>
    <row r="251" spans="1:30" x14ac:dyDescent="0.35">
      <c r="A251" t="s">
        <v>1429</v>
      </c>
      <c r="B251" t="s">
        <v>1430</v>
      </c>
      <c r="C251" t="s">
        <v>50</v>
      </c>
      <c r="D251" t="s">
        <v>1431</v>
      </c>
      <c r="E251" t="s">
        <v>34</v>
      </c>
      <c r="F251" t="s">
        <v>35</v>
      </c>
      <c r="G251" s="1">
        <v>45694</v>
      </c>
      <c r="H251" t="s">
        <v>35</v>
      </c>
      <c r="I251" t="s">
        <v>35</v>
      </c>
      <c r="J251" t="s">
        <v>35</v>
      </c>
      <c r="K251" t="s">
        <v>35</v>
      </c>
      <c r="L251" s="1">
        <v>45694</v>
      </c>
      <c r="M251" t="s">
        <v>52</v>
      </c>
      <c r="N251" t="s">
        <v>37</v>
      </c>
      <c r="O251" t="s">
        <v>64</v>
      </c>
      <c r="P251" t="s">
        <v>140</v>
      </c>
      <c r="Q251" t="s">
        <v>40</v>
      </c>
      <c r="R251" t="s">
        <v>40</v>
      </c>
      <c r="S251" t="s">
        <v>133</v>
      </c>
      <c r="T251" t="s">
        <v>67</v>
      </c>
      <c r="U251" t="s">
        <v>293</v>
      </c>
      <c r="V251" t="s">
        <v>56</v>
      </c>
      <c r="W251" t="s">
        <v>967</v>
      </c>
      <c r="X251" t="s">
        <v>35</v>
      </c>
      <c r="Y251" t="s">
        <v>82</v>
      </c>
      <c r="Z251" t="s">
        <v>40</v>
      </c>
      <c r="AA251" t="s">
        <v>35</v>
      </c>
      <c r="AB251" t="s">
        <v>826</v>
      </c>
      <c r="AC251" t="s">
        <v>588</v>
      </c>
      <c r="AD251" t="str">
        <f>HYPERLINK("https://esastar-publication.sso.esa.int/ESATenderActions/details/143705", "https://esastar-publication.sso.esa.int/ESATenderActions/details/143705")</f>
        <v>https://esastar-publication.sso.esa.int/ESATenderActions/details/143705</v>
      </c>
    </row>
    <row r="252" spans="1:30" ht="72.5" x14ac:dyDescent="0.35">
      <c r="A252" t="s">
        <v>1432</v>
      </c>
      <c r="B252" t="s">
        <v>1433</v>
      </c>
      <c r="C252" t="s">
        <v>50</v>
      </c>
      <c r="D252" t="s">
        <v>1434</v>
      </c>
      <c r="E252" t="s">
        <v>34</v>
      </c>
      <c r="F252" t="s">
        <v>35</v>
      </c>
      <c r="G252" s="1">
        <v>45694</v>
      </c>
      <c r="H252" t="s">
        <v>35</v>
      </c>
      <c r="I252" t="s">
        <v>35</v>
      </c>
      <c r="J252" t="s">
        <v>35</v>
      </c>
      <c r="K252" t="s">
        <v>35</v>
      </c>
      <c r="L252" s="1">
        <v>45694</v>
      </c>
      <c r="M252" t="s">
        <v>52</v>
      </c>
      <c r="N252" t="s">
        <v>37</v>
      </c>
      <c r="O252" t="s">
        <v>64</v>
      </c>
      <c r="P252" t="s">
        <v>140</v>
      </c>
      <c r="Q252" t="s">
        <v>40</v>
      </c>
      <c r="R252" t="s">
        <v>40</v>
      </c>
      <c r="S252" t="s">
        <v>123</v>
      </c>
      <c r="T252" t="s">
        <v>67</v>
      </c>
      <c r="U252" t="s">
        <v>293</v>
      </c>
      <c r="V252" t="s">
        <v>56</v>
      </c>
      <c r="W252" t="s">
        <v>799</v>
      </c>
      <c r="X252" t="s">
        <v>35</v>
      </c>
      <c r="Y252" t="s">
        <v>1435</v>
      </c>
      <c r="Z252" t="s">
        <v>40</v>
      </c>
      <c r="AA252" t="s">
        <v>35</v>
      </c>
      <c r="AB252" t="s">
        <v>1436</v>
      </c>
      <c r="AC252" t="s">
        <v>1437</v>
      </c>
      <c r="AD252" t="str">
        <f>HYPERLINK("https://esastar-publication.sso.esa.int/ESATenderActions/details/143682", "https://esastar-publication.sso.esa.int/ESATenderActions/details/143682")</f>
        <v>https://esastar-publication.sso.esa.int/ESATenderActions/details/143682</v>
      </c>
    </row>
    <row r="253" spans="1:30" hidden="1" x14ac:dyDescent="0.35">
      <c r="A253" t="s">
        <v>1438</v>
      </c>
      <c r="B253" t="s">
        <v>1439</v>
      </c>
      <c r="C253" t="s">
        <v>32</v>
      </c>
      <c r="D253" t="s">
        <v>1176</v>
      </c>
      <c r="E253" t="s">
        <v>102</v>
      </c>
      <c r="F253" t="s">
        <v>352</v>
      </c>
      <c r="G253" s="1">
        <v>45694</v>
      </c>
      <c r="H253" s="1">
        <v>45702</v>
      </c>
      <c r="I253" s="1">
        <v>46080</v>
      </c>
      <c r="J253" s="1">
        <v>46066</v>
      </c>
      <c r="K253" s="1">
        <v>46066</v>
      </c>
      <c r="L253" s="1">
        <v>45986</v>
      </c>
      <c r="M253" t="s">
        <v>75</v>
      </c>
      <c r="N253" t="s">
        <v>37</v>
      </c>
      <c r="O253" t="s">
        <v>64</v>
      </c>
      <c r="P253" t="s">
        <v>35</v>
      </c>
      <c r="Q253" t="s">
        <v>40</v>
      </c>
      <c r="R253" t="s">
        <v>40</v>
      </c>
      <c r="S253" t="s">
        <v>1177</v>
      </c>
      <c r="T253" t="s">
        <v>67</v>
      </c>
      <c r="U253" t="s">
        <v>1440</v>
      </c>
      <c r="V253" t="s">
        <v>35</v>
      </c>
      <c r="W253" t="s">
        <v>35</v>
      </c>
      <c r="X253" t="s">
        <v>893</v>
      </c>
      <c r="Y253" t="s">
        <v>1179</v>
      </c>
      <c r="Z253" t="s">
        <v>40</v>
      </c>
      <c r="AA253" t="s">
        <v>35</v>
      </c>
      <c r="AB253" t="s">
        <v>109</v>
      </c>
      <c r="AC253" t="s">
        <v>1180</v>
      </c>
      <c r="AD253" t="str">
        <f>HYPERLINK("https://esastar-publication.sso.esa.int/ESATenderActions/details/143672", "https://esastar-publication.sso.esa.int/ESATenderActions/details/143672")</f>
        <v>https://esastar-publication.sso.esa.int/ESATenderActions/details/143672</v>
      </c>
    </row>
    <row r="254" spans="1:30" hidden="1" x14ac:dyDescent="0.35">
      <c r="A254" t="s">
        <v>1441</v>
      </c>
      <c r="B254" t="s">
        <v>1442</v>
      </c>
      <c r="C254" t="s">
        <v>32</v>
      </c>
      <c r="D254" t="s">
        <v>1443</v>
      </c>
      <c r="E254" t="s">
        <v>102</v>
      </c>
      <c r="F254" t="s">
        <v>352</v>
      </c>
      <c r="G254" s="1">
        <v>45693</v>
      </c>
      <c r="H254" s="1">
        <v>45693</v>
      </c>
      <c r="I254" s="1">
        <v>47118</v>
      </c>
      <c r="J254" s="1">
        <v>47058</v>
      </c>
      <c r="K254" s="1">
        <v>47058</v>
      </c>
      <c r="L254" s="1">
        <v>46121</v>
      </c>
      <c r="M254" t="s">
        <v>172</v>
      </c>
      <c r="N254" t="s">
        <v>37</v>
      </c>
      <c r="O254" t="s">
        <v>199</v>
      </c>
      <c r="P254" t="s">
        <v>918</v>
      </c>
      <c r="Q254" t="s">
        <v>40</v>
      </c>
      <c r="R254" t="s">
        <v>40</v>
      </c>
      <c r="S254" t="s">
        <v>378</v>
      </c>
      <c r="T254" t="s">
        <v>67</v>
      </c>
      <c r="U254" t="s">
        <v>1444</v>
      </c>
      <c r="V254" t="s">
        <v>35</v>
      </c>
      <c r="W254" t="s">
        <v>35</v>
      </c>
      <c r="X254" t="s">
        <v>388</v>
      </c>
      <c r="Y254" t="s">
        <v>1445</v>
      </c>
      <c r="Z254" t="s">
        <v>40</v>
      </c>
      <c r="AA254" t="s">
        <v>35</v>
      </c>
      <c r="AB254" t="s">
        <v>109</v>
      </c>
      <c r="AC254" t="s">
        <v>35</v>
      </c>
      <c r="AD254" t="str">
        <f>HYPERLINK("https://esastar-publication.sso.esa.int/ESATenderActions/details/143639", "https://esastar-publication.sso.esa.int/ESATenderActions/details/143639")</f>
        <v>https://esastar-publication.sso.esa.int/ESATenderActions/details/143639</v>
      </c>
    </row>
    <row r="255" spans="1:30" hidden="1" x14ac:dyDescent="0.35">
      <c r="A255" t="s">
        <v>1446</v>
      </c>
      <c r="B255" t="s">
        <v>1447</v>
      </c>
      <c r="C255" t="s">
        <v>32</v>
      </c>
      <c r="D255" t="s">
        <v>1003</v>
      </c>
      <c r="E255" t="s">
        <v>102</v>
      </c>
      <c r="F255" t="s">
        <v>352</v>
      </c>
      <c r="G255" s="1">
        <v>45693</v>
      </c>
      <c r="H255" s="1">
        <v>45693</v>
      </c>
      <c r="I255" s="1">
        <v>46387</v>
      </c>
      <c r="J255" s="1">
        <v>46327</v>
      </c>
      <c r="K255" s="1">
        <v>46327</v>
      </c>
      <c r="L255" s="1">
        <v>46293</v>
      </c>
      <c r="M255" t="s">
        <v>36</v>
      </c>
      <c r="N255" t="s">
        <v>37</v>
      </c>
      <c r="O255" t="s">
        <v>199</v>
      </c>
      <c r="P255" t="s">
        <v>35</v>
      </c>
      <c r="Q255" t="s">
        <v>40</v>
      </c>
      <c r="R255" t="s">
        <v>40</v>
      </c>
      <c r="S255" t="s">
        <v>378</v>
      </c>
      <c r="T255" t="s">
        <v>67</v>
      </c>
      <c r="U255" t="s">
        <v>1448</v>
      </c>
      <c r="V255" t="s">
        <v>35</v>
      </c>
      <c r="W255" t="s">
        <v>35</v>
      </c>
      <c r="X255" t="s">
        <v>388</v>
      </c>
      <c r="Y255" t="s">
        <v>1449</v>
      </c>
      <c r="Z255" t="s">
        <v>40</v>
      </c>
      <c r="AA255" t="s">
        <v>35</v>
      </c>
      <c r="AB255" t="s">
        <v>109</v>
      </c>
      <c r="AC255" t="s">
        <v>35</v>
      </c>
      <c r="AD255" t="str">
        <f>HYPERLINK("https://esastar-publication.sso.esa.int/ESATenderActions/details/143638", "https://esastar-publication.sso.esa.int/ESATenderActions/details/143638")</f>
        <v>https://esastar-publication.sso.esa.int/ESATenderActions/details/143638</v>
      </c>
    </row>
    <row r="256" spans="1:30" x14ac:dyDescent="0.35">
      <c r="A256" t="s">
        <v>1450</v>
      </c>
      <c r="B256" t="s">
        <v>1451</v>
      </c>
      <c r="C256" t="s">
        <v>50</v>
      </c>
      <c r="D256" t="s">
        <v>1452</v>
      </c>
      <c r="E256" t="s">
        <v>34</v>
      </c>
      <c r="F256" t="s">
        <v>35</v>
      </c>
      <c r="G256" s="1">
        <v>45674</v>
      </c>
      <c r="H256" t="s">
        <v>35</v>
      </c>
      <c r="I256" t="s">
        <v>35</v>
      </c>
      <c r="J256" t="s">
        <v>35</v>
      </c>
      <c r="K256" t="s">
        <v>35</v>
      </c>
      <c r="L256" s="1">
        <v>45674</v>
      </c>
      <c r="M256" t="s">
        <v>52</v>
      </c>
      <c r="N256" t="s">
        <v>37</v>
      </c>
      <c r="O256" t="s">
        <v>64</v>
      </c>
      <c r="P256" t="s">
        <v>140</v>
      </c>
      <c r="Q256" t="s">
        <v>40</v>
      </c>
      <c r="R256" t="s">
        <v>40</v>
      </c>
      <c r="S256" t="s">
        <v>950</v>
      </c>
      <c r="T256" t="s">
        <v>219</v>
      </c>
      <c r="U256" t="s">
        <v>1287</v>
      </c>
      <c r="V256" t="s">
        <v>56</v>
      </c>
      <c r="W256" t="s">
        <v>570</v>
      </c>
      <c r="X256" t="s">
        <v>35</v>
      </c>
      <c r="Y256" t="s">
        <v>1288</v>
      </c>
      <c r="Z256" t="s">
        <v>40</v>
      </c>
      <c r="AA256" t="s">
        <v>35</v>
      </c>
      <c r="AB256" t="s">
        <v>35</v>
      </c>
      <c r="AC256" t="s">
        <v>35</v>
      </c>
      <c r="AD256" t="str">
        <f>HYPERLINK("https://esastar-publication.sso.esa.int/ESATenderActions/details/142591", "https://esastar-publication.sso.esa.int/ESATenderActions/details/142591")</f>
        <v>https://esastar-publication.sso.esa.int/ESATenderActions/details/142591</v>
      </c>
    </row>
    <row r="257" spans="1:30" x14ac:dyDescent="0.35">
      <c r="A257" t="s">
        <v>1453</v>
      </c>
      <c r="B257" t="s">
        <v>1454</v>
      </c>
      <c r="C257" t="s">
        <v>50</v>
      </c>
      <c r="D257" t="s">
        <v>1455</v>
      </c>
      <c r="E257" t="s">
        <v>34</v>
      </c>
      <c r="F257" t="s">
        <v>35</v>
      </c>
      <c r="G257" s="1">
        <v>45674</v>
      </c>
      <c r="H257" t="s">
        <v>35</v>
      </c>
      <c r="I257" t="s">
        <v>35</v>
      </c>
      <c r="J257" t="s">
        <v>35</v>
      </c>
      <c r="K257" t="s">
        <v>35</v>
      </c>
      <c r="L257" s="1">
        <v>45674</v>
      </c>
      <c r="M257" t="s">
        <v>52</v>
      </c>
      <c r="N257" t="s">
        <v>37</v>
      </c>
      <c r="O257" t="s">
        <v>64</v>
      </c>
      <c r="P257" t="s">
        <v>140</v>
      </c>
      <c r="Q257" t="s">
        <v>40</v>
      </c>
      <c r="R257" t="s">
        <v>40</v>
      </c>
      <c r="S257" t="s">
        <v>133</v>
      </c>
      <c r="T257" t="s">
        <v>141</v>
      </c>
      <c r="U257" t="s">
        <v>293</v>
      </c>
      <c r="V257" t="s">
        <v>56</v>
      </c>
      <c r="W257" t="s">
        <v>967</v>
      </c>
      <c r="X257" t="s">
        <v>35</v>
      </c>
      <c r="Y257" t="s">
        <v>82</v>
      </c>
      <c r="Z257" t="s">
        <v>40</v>
      </c>
      <c r="AA257" t="s">
        <v>35</v>
      </c>
      <c r="AB257" t="s">
        <v>322</v>
      </c>
      <c r="AC257" t="s">
        <v>447</v>
      </c>
      <c r="AD257" t="str">
        <f>HYPERLINK("https://esastar-publication.sso.esa.int/ESATenderActions/details/142582", "https://esastar-publication.sso.esa.int/ESATenderActions/details/142582")</f>
        <v>https://esastar-publication.sso.esa.int/ESATenderActions/details/142582</v>
      </c>
    </row>
    <row r="258" spans="1:30" hidden="1" x14ac:dyDescent="0.35">
      <c r="A258" t="s">
        <v>1456</v>
      </c>
      <c r="B258" t="s">
        <v>1457</v>
      </c>
      <c r="C258" t="s">
        <v>32</v>
      </c>
      <c r="D258" t="s">
        <v>1458</v>
      </c>
      <c r="E258" t="s">
        <v>102</v>
      </c>
      <c r="F258" t="s">
        <v>352</v>
      </c>
      <c r="G258" s="1">
        <v>45646</v>
      </c>
      <c r="H258" s="1">
        <v>45646</v>
      </c>
      <c r="I258" s="1">
        <v>46114</v>
      </c>
      <c r="J258" s="1">
        <v>46100</v>
      </c>
      <c r="K258" s="1">
        <v>46100</v>
      </c>
      <c r="L258" s="1">
        <v>46114</v>
      </c>
      <c r="M258" t="s">
        <v>319</v>
      </c>
      <c r="N258" t="s">
        <v>37</v>
      </c>
      <c r="O258" t="s">
        <v>64</v>
      </c>
      <c r="P258" t="s">
        <v>140</v>
      </c>
      <c r="Q258" t="s">
        <v>40</v>
      </c>
      <c r="R258" t="s">
        <v>40</v>
      </c>
      <c r="S258" t="s">
        <v>502</v>
      </c>
      <c r="T258" t="s">
        <v>67</v>
      </c>
      <c r="U258" t="s">
        <v>410</v>
      </c>
      <c r="V258" t="s">
        <v>35</v>
      </c>
      <c r="W258" t="s">
        <v>35</v>
      </c>
      <c r="X258" t="s">
        <v>504</v>
      </c>
      <c r="Y258" t="s">
        <v>1459</v>
      </c>
      <c r="Z258" t="s">
        <v>40</v>
      </c>
      <c r="AA258" t="s">
        <v>35</v>
      </c>
      <c r="AB258" t="s">
        <v>109</v>
      </c>
      <c r="AC258" t="s">
        <v>35</v>
      </c>
      <c r="AD258" t="str">
        <f>HYPERLINK("https://esastar-publication.sso.esa.int/ESATenderActions/details/125204", "https://esastar-publication.sso.esa.int/ESATenderActions/details/125204")</f>
        <v>https://esastar-publication.sso.esa.int/ESATenderActions/details/125204</v>
      </c>
    </row>
    <row r="259" spans="1:30" ht="72.5" x14ac:dyDescent="0.35">
      <c r="A259" t="s">
        <v>1460</v>
      </c>
      <c r="B259" t="s">
        <v>1461</v>
      </c>
      <c r="C259" t="s">
        <v>50</v>
      </c>
      <c r="D259" t="s">
        <v>1462</v>
      </c>
      <c r="E259" t="s">
        <v>34</v>
      </c>
      <c r="F259" t="s">
        <v>35</v>
      </c>
      <c r="G259" s="1">
        <v>45643</v>
      </c>
      <c r="H259" t="s">
        <v>35</v>
      </c>
      <c r="I259" t="s">
        <v>35</v>
      </c>
      <c r="J259" t="s">
        <v>35</v>
      </c>
      <c r="K259" t="s">
        <v>35</v>
      </c>
      <c r="L259" s="1">
        <v>46105</v>
      </c>
      <c r="M259" t="s">
        <v>172</v>
      </c>
      <c r="N259" t="s">
        <v>501</v>
      </c>
      <c r="O259" t="s">
        <v>64</v>
      </c>
      <c r="P259" t="s">
        <v>140</v>
      </c>
      <c r="Q259" t="s">
        <v>40</v>
      </c>
      <c r="R259" t="s">
        <v>40</v>
      </c>
      <c r="S259" t="s">
        <v>1463</v>
      </c>
      <c r="T259" t="s">
        <v>67</v>
      </c>
      <c r="U259" t="s">
        <v>190</v>
      </c>
      <c r="V259" t="s">
        <v>56</v>
      </c>
      <c r="W259" t="s">
        <v>1464</v>
      </c>
      <c r="X259" t="s">
        <v>35</v>
      </c>
      <c r="Y259" t="s">
        <v>306</v>
      </c>
      <c r="Z259" t="s">
        <v>40</v>
      </c>
      <c r="AA259" t="s">
        <v>35</v>
      </c>
      <c r="AB259" t="s">
        <v>1465</v>
      </c>
      <c r="AC259" t="s">
        <v>1466</v>
      </c>
      <c r="AD259" t="str">
        <f>HYPERLINK("https://esastar-publication.sso.esa.int/ESATenderActions/details/141416", "https://esastar-publication.sso.esa.int/ESATenderActions/details/141416")</f>
        <v>https://esastar-publication.sso.esa.int/ESATenderActions/details/141416</v>
      </c>
    </row>
    <row r="260" spans="1:30" x14ac:dyDescent="0.35">
      <c r="A260" t="s">
        <v>1467</v>
      </c>
      <c r="B260" t="s">
        <v>1468</v>
      </c>
      <c r="C260" t="s">
        <v>50</v>
      </c>
      <c r="D260" t="s">
        <v>1469</v>
      </c>
      <c r="E260" t="s">
        <v>34</v>
      </c>
      <c r="F260" t="s">
        <v>35</v>
      </c>
      <c r="G260" s="1">
        <v>45603</v>
      </c>
      <c r="H260" t="s">
        <v>35</v>
      </c>
      <c r="I260" t="s">
        <v>35</v>
      </c>
      <c r="J260" t="s">
        <v>35</v>
      </c>
      <c r="K260" t="s">
        <v>35</v>
      </c>
      <c r="L260" s="1">
        <v>46120</v>
      </c>
      <c r="M260" t="s">
        <v>172</v>
      </c>
      <c r="N260" t="s">
        <v>37</v>
      </c>
      <c r="O260" t="s">
        <v>64</v>
      </c>
      <c r="P260" t="s">
        <v>140</v>
      </c>
      <c r="Q260" t="s">
        <v>40</v>
      </c>
      <c r="R260" t="s">
        <v>40</v>
      </c>
      <c r="S260" t="s">
        <v>1470</v>
      </c>
      <c r="T260" t="s">
        <v>67</v>
      </c>
      <c r="U260" t="s">
        <v>190</v>
      </c>
      <c r="V260" t="s">
        <v>35</v>
      </c>
      <c r="W260" t="s">
        <v>459</v>
      </c>
      <c r="X260" t="s">
        <v>35</v>
      </c>
      <c r="Y260" t="s">
        <v>1471</v>
      </c>
      <c r="Z260" t="s">
        <v>40</v>
      </c>
      <c r="AA260" t="s">
        <v>35</v>
      </c>
      <c r="AB260" t="s">
        <v>149</v>
      </c>
      <c r="AC260" t="s">
        <v>979</v>
      </c>
      <c r="AD260" t="str">
        <f>HYPERLINK("https://esastar-publication.sso.esa.int/ESATenderActions/details/138771", "https://esastar-publication.sso.esa.int/ESATenderActions/details/138771")</f>
        <v>https://esastar-publication.sso.esa.int/ESATenderActions/details/138771</v>
      </c>
    </row>
    <row r="261" spans="1:30" x14ac:dyDescent="0.35">
      <c r="A261" t="s">
        <v>1472</v>
      </c>
      <c r="B261" t="s">
        <v>1473</v>
      </c>
      <c r="C261" t="s">
        <v>50</v>
      </c>
      <c r="D261" t="s">
        <v>1474</v>
      </c>
      <c r="E261" t="s">
        <v>34</v>
      </c>
      <c r="F261" t="s">
        <v>35</v>
      </c>
      <c r="G261" s="1">
        <v>45583</v>
      </c>
      <c r="H261" t="s">
        <v>35</v>
      </c>
      <c r="I261" t="s">
        <v>35</v>
      </c>
      <c r="J261" t="s">
        <v>35</v>
      </c>
      <c r="K261" t="s">
        <v>35</v>
      </c>
      <c r="L261" s="1">
        <v>45686</v>
      </c>
      <c r="M261" t="s">
        <v>75</v>
      </c>
      <c r="N261" t="s">
        <v>37</v>
      </c>
      <c r="O261" t="s">
        <v>64</v>
      </c>
      <c r="P261" t="s">
        <v>39</v>
      </c>
      <c r="Q261" t="s">
        <v>40</v>
      </c>
      <c r="R261" t="s">
        <v>40</v>
      </c>
      <c r="S261" t="s">
        <v>95</v>
      </c>
      <c r="T261" t="s">
        <v>67</v>
      </c>
      <c r="U261" t="s">
        <v>43</v>
      </c>
      <c r="V261" t="s">
        <v>56</v>
      </c>
      <c r="W261" t="s">
        <v>35</v>
      </c>
      <c r="X261" t="s">
        <v>35</v>
      </c>
      <c r="Y261" t="s">
        <v>1475</v>
      </c>
      <c r="Z261" t="s">
        <v>40</v>
      </c>
      <c r="AA261" t="s">
        <v>35</v>
      </c>
      <c r="AB261" t="s">
        <v>826</v>
      </c>
      <c r="AC261" t="s">
        <v>979</v>
      </c>
      <c r="AD261" t="str">
        <f>HYPERLINK("https://esastar-publication.sso.esa.int/ESATenderActions/details/127687", "https://esastar-publication.sso.esa.int/ESATenderActions/details/127687")</f>
        <v>https://esastar-publication.sso.esa.int/ESATenderActions/details/127687</v>
      </c>
    </row>
    <row r="262" spans="1:30" ht="29" x14ac:dyDescent="0.35">
      <c r="A262" t="s">
        <v>1476</v>
      </c>
      <c r="B262" t="s">
        <v>1477</v>
      </c>
      <c r="C262" t="s">
        <v>50</v>
      </c>
      <c r="D262" t="s">
        <v>1478</v>
      </c>
      <c r="E262" t="s">
        <v>34</v>
      </c>
      <c r="F262" t="s">
        <v>35</v>
      </c>
      <c r="G262" s="1">
        <v>45565</v>
      </c>
      <c r="H262" t="s">
        <v>35</v>
      </c>
      <c r="I262" t="s">
        <v>35</v>
      </c>
      <c r="J262" t="s">
        <v>35</v>
      </c>
      <c r="K262" t="s">
        <v>35</v>
      </c>
      <c r="L262" s="1">
        <v>45565</v>
      </c>
      <c r="M262" t="s">
        <v>52</v>
      </c>
      <c r="N262" t="s">
        <v>37</v>
      </c>
      <c r="O262" t="s">
        <v>163</v>
      </c>
      <c r="P262" t="s">
        <v>140</v>
      </c>
      <c r="Q262" t="s">
        <v>40</v>
      </c>
      <c r="R262" t="s">
        <v>40</v>
      </c>
      <c r="S262" t="s">
        <v>164</v>
      </c>
      <c r="T262" t="s">
        <v>67</v>
      </c>
      <c r="U262" t="s">
        <v>1479</v>
      </c>
      <c r="V262" t="s">
        <v>80</v>
      </c>
      <c r="W262" t="s">
        <v>166</v>
      </c>
      <c r="X262" t="s">
        <v>35</v>
      </c>
      <c r="Y262" t="s">
        <v>1480</v>
      </c>
      <c r="Z262" t="s">
        <v>40</v>
      </c>
      <c r="AA262" t="s">
        <v>35</v>
      </c>
      <c r="AB262" t="s">
        <v>1481</v>
      </c>
      <c r="AC262" t="s">
        <v>35</v>
      </c>
      <c r="AD262" t="str">
        <f>HYPERLINK("https://esastar-publication.sso.esa.int/ESATenderActions/details/126528", "https://esastar-publication.sso.esa.int/ESATenderActions/details/126528")</f>
        <v>https://esastar-publication.sso.esa.int/ESATenderActions/details/126528</v>
      </c>
    </row>
    <row r="263" spans="1:30" ht="72.5" x14ac:dyDescent="0.35">
      <c r="A263" t="s">
        <v>1482</v>
      </c>
      <c r="B263" t="s">
        <v>1483</v>
      </c>
      <c r="C263" t="s">
        <v>50</v>
      </c>
      <c r="D263" t="s">
        <v>1484</v>
      </c>
      <c r="E263" t="s">
        <v>34</v>
      </c>
      <c r="F263" t="s">
        <v>35</v>
      </c>
      <c r="G263" s="1">
        <v>45470</v>
      </c>
      <c r="H263" t="s">
        <v>35</v>
      </c>
      <c r="I263" t="s">
        <v>35</v>
      </c>
      <c r="J263" t="s">
        <v>35</v>
      </c>
      <c r="K263" t="s">
        <v>35</v>
      </c>
      <c r="L263" s="1">
        <v>45474</v>
      </c>
      <c r="M263" t="s">
        <v>172</v>
      </c>
      <c r="N263" t="s">
        <v>37</v>
      </c>
      <c r="O263" t="s">
        <v>38</v>
      </c>
      <c r="P263" t="s">
        <v>140</v>
      </c>
      <c r="Q263" t="s">
        <v>40</v>
      </c>
      <c r="R263" t="s">
        <v>40</v>
      </c>
      <c r="S263" t="s">
        <v>164</v>
      </c>
      <c r="T263" t="s">
        <v>67</v>
      </c>
      <c r="U263" t="s">
        <v>1479</v>
      </c>
      <c r="V263" t="s">
        <v>80</v>
      </c>
      <c r="W263" t="s">
        <v>166</v>
      </c>
      <c r="X263" t="s">
        <v>35</v>
      </c>
      <c r="Y263" t="s">
        <v>1485</v>
      </c>
      <c r="Z263" t="s">
        <v>40</v>
      </c>
      <c r="AA263" t="s">
        <v>35</v>
      </c>
      <c r="AB263" t="s">
        <v>1486</v>
      </c>
      <c r="AC263" t="s">
        <v>1487</v>
      </c>
      <c r="AD263" t="str">
        <f>HYPERLINK("https://esastar-publication.sso.esa.int/ESATenderActions/details/91418", "https://esastar-publication.sso.esa.int/ESATenderActions/details/91418")</f>
        <v>https://esastar-publication.sso.esa.int/ESATenderActions/details/91418</v>
      </c>
    </row>
    <row r="264" spans="1:30" ht="72.5" x14ac:dyDescent="0.35">
      <c r="A264" t="s">
        <v>1488</v>
      </c>
      <c r="B264" t="s">
        <v>1489</v>
      </c>
      <c r="C264" t="s">
        <v>50</v>
      </c>
      <c r="D264" t="s">
        <v>1490</v>
      </c>
      <c r="E264" t="s">
        <v>34</v>
      </c>
      <c r="F264" t="s">
        <v>35</v>
      </c>
      <c r="G264" s="1">
        <v>45447</v>
      </c>
      <c r="H264" t="s">
        <v>35</v>
      </c>
      <c r="I264" t="s">
        <v>35</v>
      </c>
      <c r="J264" t="s">
        <v>35</v>
      </c>
      <c r="K264" t="s">
        <v>35</v>
      </c>
      <c r="L264" s="1">
        <v>45474</v>
      </c>
      <c r="M264" t="s">
        <v>75</v>
      </c>
      <c r="N264" t="s">
        <v>37</v>
      </c>
      <c r="O264" t="s">
        <v>38</v>
      </c>
      <c r="P264" t="s">
        <v>39</v>
      </c>
      <c r="Q264" t="s">
        <v>40</v>
      </c>
      <c r="R264" t="s">
        <v>40</v>
      </c>
      <c r="S264" t="s">
        <v>1386</v>
      </c>
      <c r="T264" t="s">
        <v>67</v>
      </c>
      <c r="U264" t="s">
        <v>114</v>
      </c>
      <c r="V264" t="s">
        <v>1491</v>
      </c>
      <c r="W264" t="s">
        <v>1492</v>
      </c>
      <c r="X264" t="s">
        <v>35</v>
      </c>
      <c r="Y264" t="s">
        <v>248</v>
      </c>
      <c r="Z264" t="s">
        <v>40</v>
      </c>
      <c r="AA264" t="s">
        <v>35</v>
      </c>
      <c r="AB264" t="s">
        <v>35</v>
      </c>
      <c r="AC264" t="s">
        <v>1493</v>
      </c>
      <c r="AD264" t="str">
        <f>HYPERLINK("https://esastar-publication.sso.esa.int/ESATenderActions/details/90038", "https://esastar-publication.sso.esa.int/ESATenderActions/details/90038")</f>
        <v>https://esastar-publication.sso.esa.int/ESATenderActions/details/90038</v>
      </c>
    </row>
    <row r="265" spans="1:30" ht="58" x14ac:dyDescent="0.35">
      <c r="A265" t="s">
        <v>1494</v>
      </c>
      <c r="B265" t="s">
        <v>1495</v>
      </c>
      <c r="C265" t="s">
        <v>50</v>
      </c>
      <c r="D265" t="s">
        <v>1496</v>
      </c>
      <c r="E265" t="s">
        <v>34</v>
      </c>
      <c r="F265" t="s">
        <v>35</v>
      </c>
      <c r="G265" s="1">
        <v>45447</v>
      </c>
      <c r="H265" t="s">
        <v>35</v>
      </c>
      <c r="I265" t="s">
        <v>35</v>
      </c>
      <c r="J265" t="s">
        <v>35</v>
      </c>
      <c r="K265" t="s">
        <v>35</v>
      </c>
      <c r="L265" s="1">
        <v>45474</v>
      </c>
      <c r="M265" t="s">
        <v>172</v>
      </c>
      <c r="N265" t="s">
        <v>37</v>
      </c>
      <c r="O265" t="s">
        <v>38</v>
      </c>
      <c r="P265" t="s">
        <v>140</v>
      </c>
      <c r="Q265" t="s">
        <v>40</v>
      </c>
      <c r="R265" t="s">
        <v>40</v>
      </c>
      <c r="S265" t="s">
        <v>1497</v>
      </c>
      <c r="T265" t="s">
        <v>67</v>
      </c>
      <c r="U265" t="s">
        <v>1479</v>
      </c>
      <c r="V265" t="s">
        <v>1491</v>
      </c>
      <c r="W265" t="s">
        <v>166</v>
      </c>
      <c r="X265" t="s">
        <v>35</v>
      </c>
      <c r="Y265" t="s">
        <v>1498</v>
      </c>
      <c r="Z265" t="s">
        <v>40</v>
      </c>
      <c r="AA265" t="s">
        <v>35</v>
      </c>
      <c r="AB265" t="s">
        <v>1499</v>
      </c>
      <c r="AC265" t="s">
        <v>35</v>
      </c>
      <c r="AD265" t="str">
        <f>HYPERLINK("https://esastar-publication.sso.esa.int/ESATenderActions/details/90037", "https://esastar-publication.sso.esa.int/ESATenderActions/details/90037")</f>
        <v>https://esastar-publication.sso.esa.int/ESATenderActions/details/90037</v>
      </c>
    </row>
    <row r="266" spans="1:30" x14ac:dyDescent="0.35">
      <c r="A266" t="s">
        <v>1500</v>
      </c>
      <c r="B266" t="s">
        <v>1501</v>
      </c>
      <c r="C266" t="s">
        <v>50</v>
      </c>
      <c r="D266" t="s">
        <v>1502</v>
      </c>
      <c r="E266" t="s">
        <v>34</v>
      </c>
      <c r="F266" t="s">
        <v>35</v>
      </c>
      <c r="G266" s="1">
        <v>45447</v>
      </c>
      <c r="H266" t="s">
        <v>35</v>
      </c>
      <c r="I266" t="s">
        <v>35</v>
      </c>
      <c r="J266" t="s">
        <v>35</v>
      </c>
      <c r="K266" t="s">
        <v>35</v>
      </c>
      <c r="L266" s="1">
        <v>45474</v>
      </c>
      <c r="M266" t="s">
        <v>172</v>
      </c>
      <c r="N266" t="s">
        <v>37</v>
      </c>
      <c r="O266" t="s">
        <v>622</v>
      </c>
      <c r="P266" t="s">
        <v>1272</v>
      </c>
      <c r="Q266" t="s">
        <v>40</v>
      </c>
      <c r="R266" t="s">
        <v>40</v>
      </c>
      <c r="S266" t="s">
        <v>1503</v>
      </c>
      <c r="T266" t="s">
        <v>67</v>
      </c>
      <c r="U266" t="s">
        <v>1504</v>
      </c>
      <c r="V266" t="s">
        <v>80</v>
      </c>
      <c r="W266" t="s">
        <v>1505</v>
      </c>
      <c r="X266" t="s">
        <v>35</v>
      </c>
      <c r="Y266" t="s">
        <v>1506</v>
      </c>
      <c r="Z266" t="s">
        <v>40</v>
      </c>
      <c r="AA266" t="s">
        <v>35</v>
      </c>
      <c r="AB266" t="s">
        <v>35</v>
      </c>
      <c r="AC266" t="s">
        <v>35</v>
      </c>
      <c r="AD266" t="str">
        <f>HYPERLINK("https://esastar-publication.sso.esa.int/ESATenderActions/details/90032", "https://esastar-publication.sso.esa.int/ESATenderActions/details/90032")</f>
        <v>https://esastar-publication.sso.esa.int/ESATenderActions/details/90032</v>
      </c>
    </row>
    <row r="267" spans="1:30" x14ac:dyDescent="0.35">
      <c r="A267" t="s">
        <v>1507</v>
      </c>
      <c r="B267" t="s">
        <v>1508</v>
      </c>
      <c r="C267" t="s">
        <v>50</v>
      </c>
      <c r="D267" t="s">
        <v>1509</v>
      </c>
      <c r="E267" t="s">
        <v>34</v>
      </c>
      <c r="F267" t="s">
        <v>35</v>
      </c>
      <c r="G267" s="1">
        <v>45441</v>
      </c>
      <c r="H267" t="s">
        <v>35</v>
      </c>
      <c r="I267" t="s">
        <v>35</v>
      </c>
      <c r="J267" t="s">
        <v>35</v>
      </c>
      <c r="K267" t="s">
        <v>35</v>
      </c>
      <c r="L267" s="1">
        <v>45474</v>
      </c>
      <c r="M267" t="s">
        <v>172</v>
      </c>
      <c r="N267" t="s">
        <v>37</v>
      </c>
      <c r="O267" t="s">
        <v>64</v>
      </c>
      <c r="P267" t="s">
        <v>140</v>
      </c>
      <c r="Q267" t="s">
        <v>40</v>
      </c>
      <c r="R267" t="s">
        <v>40</v>
      </c>
      <c r="S267" t="s">
        <v>950</v>
      </c>
      <c r="T267" t="s">
        <v>67</v>
      </c>
      <c r="U267" t="s">
        <v>1287</v>
      </c>
      <c r="V267" t="s">
        <v>56</v>
      </c>
      <c r="W267" t="s">
        <v>570</v>
      </c>
      <c r="X267" t="s">
        <v>35</v>
      </c>
      <c r="Y267" t="s">
        <v>1510</v>
      </c>
      <c r="Z267" t="s">
        <v>40</v>
      </c>
      <c r="AA267" t="s">
        <v>35</v>
      </c>
      <c r="AB267" t="s">
        <v>35</v>
      </c>
      <c r="AC267" t="s">
        <v>1511</v>
      </c>
      <c r="AD267" t="str">
        <f>HYPERLINK("https://esastar-publication.sso.esa.int/ESATenderActions/details/89697", "https://esastar-publication.sso.esa.int/ESATenderActions/details/89697")</f>
        <v>https://esastar-publication.sso.esa.int/ESATenderActions/details/89697</v>
      </c>
    </row>
    <row r="268" spans="1:30" x14ac:dyDescent="0.35">
      <c r="A268" t="s">
        <v>1512</v>
      </c>
      <c r="B268" t="s">
        <v>1513</v>
      </c>
      <c r="C268" t="s">
        <v>50</v>
      </c>
      <c r="D268" t="s">
        <v>1514</v>
      </c>
      <c r="E268" t="s">
        <v>34</v>
      </c>
      <c r="F268" t="s">
        <v>35</v>
      </c>
      <c r="G268" s="1">
        <v>45441</v>
      </c>
      <c r="H268" t="s">
        <v>35</v>
      </c>
      <c r="I268" t="s">
        <v>35</v>
      </c>
      <c r="J268" t="s">
        <v>35</v>
      </c>
      <c r="K268" t="s">
        <v>35</v>
      </c>
      <c r="L268" s="1">
        <v>45474</v>
      </c>
      <c r="M268" t="s">
        <v>172</v>
      </c>
      <c r="N268" t="s">
        <v>37</v>
      </c>
      <c r="O268" t="s">
        <v>64</v>
      </c>
      <c r="P268" t="s">
        <v>140</v>
      </c>
      <c r="Q268" t="s">
        <v>40</v>
      </c>
      <c r="R268" t="s">
        <v>40</v>
      </c>
      <c r="S268" t="s">
        <v>950</v>
      </c>
      <c r="T268" t="s">
        <v>141</v>
      </c>
      <c r="U268" t="s">
        <v>1287</v>
      </c>
      <c r="V268" t="s">
        <v>56</v>
      </c>
      <c r="W268" t="s">
        <v>570</v>
      </c>
      <c r="X268" t="s">
        <v>35</v>
      </c>
      <c r="Y268" t="s">
        <v>1330</v>
      </c>
      <c r="Z268" t="s">
        <v>40</v>
      </c>
      <c r="AA268" t="s">
        <v>35</v>
      </c>
      <c r="AB268" t="s">
        <v>587</v>
      </c>
      <c r="AC268" t="s">
        <v>778</v>
      </c>
      <c r="AD268" t="str">
        <f>HYPERLINK("https://esastar-publication.sso.esa.int/ESATenderActions/details/89696", "https://esastar-publication.sso.esa.int/ESATenderActions/details/89696")</f>
        <v>https://esastar-publication.sso.esa.int/ESATenderActions/details/89696</v>
      </c>
    </row>
    <row r="269" spans="1:30" x14ac:dyDescent="0.35">
      <c r="A269" t="s">
        <v>1515</v>
      </c>
      <c r="B269" t="s">
        <v>1516</v>
      </c>
      <c r="C269" t="s">
        <v>50</v>
      </c>
      <c r="D269" t="s">
        <v>1517</v>
      </c>
      <c r="E269" t="s">
        <v>34</v>
      </c>
      <c r="F269" t="s">
        <v>35</v>
      </c>
      <c r="G269" s="1">
        <v>45428</v>
      </c>
      <c r="H269" t="s">
        <v>35</v>
      </c>
      <c r="I269" t="s">
        <v>35</v>
      </c>
      <c r="J269" t="s">
        <v>35</v>
      </c>
      <c r="K269" t="s">
        <v>35</v>
      </c>
      <c r="L269" s="1">
        <v>45474</v>
      </c>
      <c r="M269" t="s">
        <v>172</v>
      </c>
      <c r="N269" t="s">
        <v>37</v>
      </c>
      <c r="O269" t="s">
        <v>64</v>
      </c>
      <c r="P269" t="s">
        <v>140</v>
      </c>
      <c r="Q269" t="s">
        <v>40</v>
      </c>
      <c r="R269" t="s">
        <v>40</v>
      </c>
      <c r="S269" t="s">
        <v>950</v>
      </c>
      <c r="T269" t="s">
        <v>141</v>
      </c>
      <c r="U269" t="s">
        <v>1287</v>
      </c>
      <c r="V269" t="s">
        <v>56</v>
      </c>
      <c r="W269" t="s">
        <v>570</v>
      </c>
      <c r="X269" t="s">
        <v>35</v>
      </c>
      <c r="Y269" t="s">
        <v>1330</v>
      </c>
      <c r="Z269" t="s">
        <v>40</v>
      </c>
      <c r="AA269" t="s">
        <v>35</v>
      </c>
      <c r="AB269" t="s">
        <v>1046</v>
      </c>
      <c r="AC269" t="s">
        <v>1331</v>
      </c>
      <c r="AD269" t="str">
        <f>HYPERLINK("https://esastar-publication.sso.esa.int/ESATenderActions/details/89055", "https://esastar-publication.sso.esa.int/ESATenderActions/details/89055")</f>
        <v>https://esastar-publication.sso.esa.int/ESATenderActions/details/89055</v>
      </c>
    </row>
    <row r="270" spans="1:30" x14ac:dyDescent="0.35">
      <c r="A270" t="s">
        <v>1518</v>
      </c>
      <c r="B270" t="s">
        <v>1519</v>
      </c>
      <c r="C270" t="s">
        <v>50</v>
      </c>
      <c r="D270" t="s">
        <v>1520</v>
      </c>
      <c r="E270" t="s">
        <v>34</v>
      </c>
      <c r="F270" t="s">
        <v>35</v>
      </c>
      <c r="G270" s="1">
        <v>45398</v>
      </c>
      <c r="H270" t="s">
        <v>35</v>
      </c>
      <c r="I270" t="s">
        <v>35</v>
      </c>
      <c r="J270" t="s">
        <v>35</v>
      </c>
      <c r="K270" t="s">
        <v>35</v>
      </c>
      <c r="L270" s="1">
        <v>45554</v>
      </c>
      <c r="M270" t="s">
        <v>172</v>
      </c>
      <c r="N270" t="s">
        <v>37</v>
      </c>
      <c r="O270" t="s">
        <v>64</v>
      </c>
      <c r="P270" t="s">
        <v>140</v>
      </c>
      <c r="Q270" t="s">
        <v>40</v>
      </c>
      <c r="R270" t="s">
        <v>40</v>
      </c>
      <c r="S270" t="s">
        <v>123</v>
      </c>
      <c r="T270" t="s">
        <v>141</v>
      </c>
      <c r="U270" t="s">
        <v>293</v>
      </c>
      <c r="V270" t="s">
        <v>35</v>
      </c>
      <c r="W270" t="s">
        <v>967</v>
      </c>
      <c r="X270" t="s">
        <v>35</v>
      </c>
      <c r="Y270" t="s">
        <v>82</v>
      </c>
      <c r="Z270" t="s">
        <v>40</v>
      </c>
      <c r="AA270" t="s">
        <v>35</v>
      </c>
      <c r="AB270" t="s">
        <v>1521</v>
      </c>
      <c r="AC270" t="s">
        <v>1522</v>
      </c>
      <c r="AD270" t="str">
        <f>HYPERLINK("https://esastar-publication.sso.esa.int/ESATenderActions/details/87540", "https://esastar-publication.sso.esa.int/ESATenderActions/details/87540")</f>
        <v>https://esastar-publication.sso.esa.int/ESATenderActions/details/87540</v>
      </c>
    </row>
    <row r="271" spans="1:30" hidden="1" x14ac:dyDescent="0.35">
      <c r="A271" t="s">
        <v>1523</v>
      </c>
      <c r="B271" t="s">
        <v>1524</v>
      </c>
      <c r="C271" t="s">
        <v>32</v>
      </c>
      <c r="D271" t="s">
        <v>888</v>
      </c>
      <c r="E271" t="s">
        <v>102</v>
      </c>
      <c r="F271" t="s">
        <v>352</v>
      </c>
      <c r="G271" s="1">
        <v>45398</v>
      </c>
      <c r="H271" s="1">
        <v>45420</v>
      </c>
      <c r="I271" s="1">
        <v>46192</v>
      </c>
      <c r="J271" s="1">
        <v>46178</v>
      </c>
      <c r="K271" s="1">
        <v>46178</v>
      </c>
      <c r="L271" s="1">
        <v>46275</v>
      </c>
      <c r="M271" t="s">
        <v>172</v>
      </c>
      <c r="N271" t="s">
        <v>37</v>
      </c>
      <c r="O271" t="s">
        <v>199</v>
      </c>
      <c r="P271" t="s">
        <v>35</v>
      </c>
      <c r="Q271" t="s">
        <v>40</v>
      </c>
      <c r="R271" t="s">
        <v>40</v>
      </c>
      <c r="S271" t="s">
        <v>734</v>
      </c>
      <c r="T271" t="s">
        <v>67</v>
      </c>
      <c r="U271" t="s">
        <v>1525</v>
      </c>
      <c r="V271" t="s">
        <v>35</v>
      </c>
      <c r="W271" t="s">
        <v>35</v>
      </c>
      <c r="X271" t="s">
        <v>134</v>
      </c>
      <c r="Y271" t="s">
        <v>1268</v>
      </c>
      <c r="Z271" t="s">
        <v>40</v>
      </c>
      <c r="AA271" t="s">
        <v>35</v>
      </c>
      <c r="AB271" t="s">
        <v>109</v>
      </c>
      <c r="AC271" t="s">
        <v>35</v>
      </c>
      <c r="AD271" t="str">
        <f>HYPERLINK("https://esastar-publication.sso.esa.int/ESATenderActions/details/87531", "https://esastar-publication.sso.esa.int/ESATenderActions/details/87531")</f>
        <v>https://esastar-publication.sso.esa.int/ESATenderActions/details/87531</v>
      </c>
    </row>
    <row r="272" spans="1:30" x14ac:dyDescent="0.35">
      <c r="A272" t="s">
        <v>1526</v>
      </c>
      <c r="B272" t="s">
        <v>1527</v>
      </c>
      <c r="C272" t="s">
        <v>50</v>
      </c>
      <c r="D272" t="s">
        <v>1528</v>
      </c>
      <c r="E272" t="s">
        <v>34</v>
      </c>
      <c r="F272" t="s">
        <v>35</v>
      </c>
      <c r="G272" s="1">
        <v>45398</v>
      </c>
      <c r="H272" t="s">
        <v>35</v>
      </c>
      <c r="I272" t="s">
        <v>35</v>
      </c>
      <c r="J272" t="s">
        <v>35</v>
      </c>
      <c r="K272" t="s">
        <v>35</v>
      </c>
      <c r="L272" s="1">
        <v>45414</v>
      </c>
      <c r="M272" t="s">
        <v>172</v>
      </c>
      <c r="N272" t="s">
        <v>37</v>
      </c>
      <c r="O272" t="s">
        <v>38</v>
      </c>
      <c r="P272" t="s">
        <v>39</v>
      </c>
      <c r="Q272" t="s">
        <v>40</v>
      </c>
      <c r="R272" t="s">
        <v>40</v>
      </c>
      <c r="S272" t="s">
        <v>95</v>
      </c>
      <c r="T272" t="s">
        <v>67</v>
      </c>
      <c r="U272" t="s">
        <v>43</v>
      </c>
      <c r="V272" t="s">
        <v>80</v>
      </c>
      <c r="W272" t="s">
        <v>1529</v>
      </c>
      <c r="X272" t="s">
        <v>35</v>
      </c>
      <c r="Y272" t="s">
        <v>1475</v>
      </c>
      <c r="Z272" t="s">
        <v>40</v>
      </c>
      <c r="AA272" t="s">
        <v>35</v>
      </c>
      <c r="AB272" t="s">
        <v>826</v>
      </c>
      <c r="AC272" t="s">
        <v>979</v>
      </c>
      <c r="AD272" t="str">
        <f>HYPERLINK("https://esastar-publication.sso.esa.int/ESATenderActions/details/87519", "https://esastar-publication.sso.esa.int/ESATenderActions/details/87519")</f>
        <v>https://esastar-publication.sso.esa.int/ESATenderActions/details/87519</v>
      </c>
    </row>
    <row r="273" spans="1:30" x14ac:dyDescent="0.35">
      <c r="A273" t="s">
        <v>1530</v>
      </c>
      <c r="B273" t="s">
        <v>1531</v>
      </c>
      <c r="C273" t="s">
        <v>50</v>
      </c>
      <c r="D273" t="s">
        <v>1532</v>
      </c>
      <c r="E273" t="s">
        <v>34</v>
      </c>
      <c r="F273" t="s">
        <v>35</v>
      </c>
      <c r="G273" s="1">
        <v>45386</v>
      </c>
      <c r="H273" t="s">
        <v>35</v>
      </c>
      <c r="I273" t="s">
        <v>35</v>
      </c>
      <c r="J273" t="s">
        <v>35</v>
      </c>
      <c r="K273" t="s">
        <v>35</v>
      </c>
      <c r="L273" s="1">
        <v>46202</v>
      </c>
      <c r="M273" t="s">
        <v>172</v>
      </c>
      <c r="N273" t="s">
        <v>37</v>
      </c>
      <c r="O273" t="s">
        <v>38</v>
      </c>
      <c r="P273" t="s">
        <v>39</v>
      </c>
      <c r="Q273" t="s">
        <v>40</v>
      </c>
      <c r="R273" t="s">
        <v>40</v>
      </c>
      <c r="S273" t="s">
        <v>1533</v>
      </c>
      <c r="T273" t="s">
        <v>67</v>
      </c>
      <c r="U273" t="s">
        <v>43</v>
      </c>
      <c r="V273" t="s">
        <v>56</v>
      </c>
      <c r="W273" t="s">
        <v>459</v>
      </c>
      <c r="X273" t="s">
        <v>35</v>
      </c>
      <c r="Y273" t="s">
        <v>1506</v>
      </c>
      <c r="Z273" t="s">
        <v>40</v>
      </c>
      <c r="AA273" t="s">
        <v>35</v>
      </c>
      <c r="AB273" t="s">
        <v>35</v>
      </c>
      <c r="AC273" t="s">
        <v>35</v>
      </c>
      <c r="AD273" t="str">
        <f>HYPERLINK("https://esastar-publication.sso.esa.int/ESATenderActions/details/76924", "https://esastar-publication.sso.esa.int/ESATenderActions/details/76924")</f>
        <v>https://esastar-publication.sso.esa.int/ESATenderActions/details/76924</v>
      </c>
    </row>
    <row r="274" spans="1:30" x14ac:dyDescent="0.35">
      <c r="A274" t="s">
        <v>1534</v>
      </c>
      <c r="B274" t="s">
        <v>1535</v>
      </c>
      <c r="C274" t="s">
        <v>50</v>
      </c>
      <c r="D274" t="s">
        <v>1536</v>
      </c>
      <c r="E274" t="s">
        <v>34</v>
      </c>
      <c r="F274" t="s">
        <v>35</v>
      </c>
      <c r="G274" s="1">
        <v>45386</v>
      </c>
      <c r="H274" t="s">
        <v>35</v>
      </c>
      <c r="I274" t="s">
        <v>35</v>
      </c>
      <c r="J274" t="s">
        <v>35</v>
      </c>
      <c r="K274" t="s">
        <v>35</v>
      </c>
      <c r="L274" s="1">
        <v>46202</v>
      </c>
      <c r="M274" t="s">
        <v>172</v>
      </c>
      <c r="N274" t="s">
        <v>501</v>
      </c>
      <c r="O274" t="s">
        <v>64</v>
      </c>
      <c r="P274" t="s">
        <v>140</v>
      </c>
      <c r="Q274" t="s">
        <v>40</v>
      </c>
      <c r="R274" t="s">
        <v>40</v>
      </c>
      <c r="S274" t="s">
        <v>1463</v>
      </c>
      <c r="T274" t="s">
        <v>67</v>
      </c>
      <c r="U274" t="s">
        <v>190</v>
      </c>
      <c r="V274" t="s">
        <v>35</v>
      </c>
      <c r="W274" t="s">
        <v>134</v>
      </c>
      <c r="X274" t="s">
        <v>35</v>
      </c>
      <c r="Y274" t="s">
        <v>1537</v>
      </c>
      <c r="Z274" t="s">
        <v>40</v>
      </c>
      <c r="AA274" t="s">
        <v>35</v>
      </c>
      <c r="AB274" t="s">
        <v>833</v>
      </c>
      <c r="AC274" t="s">
        <v>35</v>
      </c>
      <c r="AD274" t="str">
        <f>HYPERLINK("https://esastar-publication.sso.esa.int/ESATenderActions/details/76923", "https://esastar-publication.sso.esa.int/ESATenderActions/details/76923")</f>
        <v>https://esastar-publication.sso.esa.int/ESATenderActions/details/76923</v>
      </c>
    </row>
    <row r="275" spans="1:30" ht="43.5" x14ac:dyDescent="0.35">
      <c r="A275" t="s">
        <v>1538</v>
      </c>
      <c r="B275" t="s">
        <v>1539</v>
      </c>
      <c r="C275" t="s">
        <v>50</v>
      </c>
      <c r="D275" t="s">
        <v>1540</v>
      </c>
      <c r="E275" t="s">
        <v>34</v>
      </c>
      <c r="F275" t="s">
        <v>35</v>
      </c>
      <c r="G275" s="1">
        <v>45386</v>
      </c>
      <c r="H275" t="s">
        <v>35</v>
      </c>
      <c r="I275" t="s">
        <v>35</v>
      </c>
      <c r="J275" t="s">
        <v>35</v>
      </c>
      <c r="K275" t="s">
        <v>35</v>
      </c>
      <c r="L275" s="1">
        <v>45404</v>
      </c>
      <c r="M275" t="s">
        <v>75</v>
      </c>
      <c r="N275" t="s">
        <v>37</v>
      </c>
      <c r="O275" t="s">
        <v>38</v>
      </c>
      <c r="P275" t="s">
        <v>39</v>
      </c>
      <c r="Q275" t="s">
        <v>40</v>
      </c>
      <c r="R275" t="s">
        <v>40</v>
      </c>
      <c r="S275" t="s">
        <v>1541</v>
      </c>
      <c r="T275" t="s">
        <v>67</v>
      </c>
      <c r="U275" t="s">
        <v>43</v>
      </c>
      <c r="V275" t="s">
        <v>56</v>
      </c>
      <c r="W275" t="s">
        <v>1542</v>
      </c>
      <c r="X275" t="s">
        <v>35</v>
      </c>
      <c r="Y275" t="s">
        <v>1107</v>
      </c>
      <c r="Z275" t="s">
        <v>40</v>
      </c>
      <c r="AA275" t="s">
        <v>35</v>
      </c>
      <c r="AB275" t="s">
        <v>1543</v>
      </c>
      <c r="AC275" t="s">
        <v>1544</v>
      </c>
      <c r="AD275" t="str">
        <f>HYPERLINK("https://esastar-publication.sso.esa.int/ESATenderActions/details/76916", "https://esastar-publication.sso.esa.int/ESATenderActions/details/76916")</f>
        <v>https://esastar-publication.sso.esa.int/ESATenderActions/details/76916</v>
      </c>
    </row>
    <row r="276" spans="1:30" x14ac:dyDescent="0.35">
      <c r="A276" t="s">
        <v>1545</v>
      </c>
      <c r="B276" t="s">
        <v>1546</v>
      </c>
      <c r="C276" t="s">
        <v>50</v>
      </c>
      <c r="D276" t="s">
        <v>1547</v>
      </c>
      <c r="E276" t="s">
        <v>34</v>
      </c>
      <c r="F276" t="s">
        <v>35</v>
      </c>
      <c r="G276" s="1">
        <v>45373</v>
      </c>
      <c r="H276" t="s">
        <v>35</v>
      </c>
      <c r="I276" t="s">
        <v>35</v>
      </c>
      <c r="J276" t="s">
        <v>35</v>
      </c>
      <c r="K276" t="s">
        <v>35</v>
      </c>
      <c r="L276" s="1">
        <v>45474</v>
      </c>
      <c r="M276" t="s">
        <v>172</v>
      </c>
      <c r="N276" t="s">
        <v>501</v>
      </c>
      <c r="O276" t="s">
        <v>64</v>
      </c>
      <c r="P276" t="s">
        <v>140</v>
      </c>
      <c r="Q276" t="s">
        <v>40</v>
      </c>
      <c r="R276" t="s">
        <v>40</v>
      </c>
      <c r="S276" t="s">
        <v>189</v>
      </c>
      <c r="T276" t="s">
        <v>67</v>
      </c>
      <c r="U276" t="s">
        <v>190</v>
      </c>
      <c r="V276" t="s">
        <v>56</v>
      </c>
      <c r="W276" t="s">
        <v>300</v>
      </c>
      <c r="X276" t="s">
        <v>35</v>
      </c>
      <c r="Y276" t="s">
        <v>404</v>
      </c>
      <c r="Z276" t="s">
        <v>40</v>
      </c>
      <c r="AA276" t="s">
        <v>35</v>
      </c>
      <c r="AB276" t="s">
        <v>705</v>
      </c>
      <c r="AC276" t="s">
        <v>1548</v>
      </c>
      <c r="AD276" t="str">
        <f>HYPERLINK("https://esastar-publication.sso.esa.int/ESATenderActions/details/76307", "https://esastar-publication.sso.esa.int/ESATenderActions/details/76307")</f>
        <v>https://esastar-publication.sso.esa.int/ESATenderActions/details/76307</v>
      </c>
    </row>
    <row r="277" spans="1:30" x14ac:dyDescent="0.35">
      <c r="A277" t="s">
        <v>1549</v>
      </c>
      <c r="B277" t="s">
        <v>1550</v>
      </c>
      <c r="C277" t="s">
        <v>50</v>
      </c>
      <c r="D277" t="s">
        <v>1551</v>
      </c>
      <c r="E277" t="s">
        <v>34</v>
      </c>
      <c r="F277" t="s">
        <v>35</v>
      </c>
      <c r="G277" s="1">
        <v>45359</v>
      </c>
      <c r="H277" t="s">
        <v>35</v>
      </c>
      <c r="I277" t="s">
        <v>35</v>
      </c>
      <c r="J277" t="s">
        <v>35</v>
      </c>
      <c r="K277" t="s">
        <v>35</v>
      </c>
      <c r="L277" s="1">
        <v>45474</v>
      </c>
      <c r="M277" t="s">
        <v>172</v>
      </c>
      <c r="N277" t="s">
        <v>501</v>
      </c>
      <c r="O277" t="s">
        <v>64</v>
      </c>
      <c r="P277" t="s">
        <v>140</v>
      </c>
      <c r="Q277" t="s">
        <v>40</v>
      </c>
      <c r="R277" t="s">
        <v>40</v>
      </c>
      <c r="S277" t="s">
        <v>189</v>
      </c>
      <c r="T277" t="s">
        <v>67</v>
      </c>
      <c r="U277" t="s">
        <v>190</v>
      </c>
      <c r="V277" t="s">
        <v>56</v>
      </c>
      <c r="W277" t="s">
        <v>300</v>
      </c>
      <c r="X277" t="s">
        <v>35</v>
      </c>
      <c r="Y277" t="s">
        <v>404</v>
      </c>
      <c r="Z277" t="s">
        <v>40</v>
      </c>
      <c r="AA277" t="s">
        <v>35</v>
      </c>
      <c r="AB277" t="s">
        <v>168</v>
      </c>
      <c r="AC277" t="s">
        <v>150</v>
      </c>
      <c r="AD277" t="str">
        <f>HYPERLINK("https://esastar-publication.sso.esa.int/ESATenderActions/details/75591", "https://esastar-publication.sso.esa.int/ESATenderActions/details/75591")</f>
        <v>https://esastar-publication.sso.esa.int/ESATenderActions/details/75591</v>
      </c>
    </row>
    <row r="278" spans="1:30" ht="72.5" x14ac:dyDescent="0.35">
      <c r="A278" t="s">
        <v>1552</v>
      </c>
      <c r="B278" t="s">
        <v>1553</v>
      </c>
      <c r="C278" t="s">
        <v>50</v>
      </c>
      <c r="D278" t="s">
        <v>1554</v>
      </c>
      <c r="E278" t="s">
        <v>34</v>
      </c>
      <c r="F278" t="s">
        <v>35</v>
      </c>
      <c r="G278" s="1">
        <v>45359</v>
      </c>
      <c r="H278" t="s">
        <v>35</v>
      </c>
      <c r="I278" t="s">
        <v>35</v>
      </c>
      <c r="J278" t="s">
        <v>35</v>
      </c>
      <c r="K278" t="s">
        <v>35</v>
      </c>
      <c r="L278" s="1">
        <v>45359</v>
      </c>
      <c r="M278" t="s">
        <v>52</v>
      </c>
      <c r="N278" t="s">
        <v>37</v>
      </c>
      <c r="O278" t="s">
        <v>64</v>
      </c>
      <c r="P278" t="s">
        <v>140</v>
      </c>
      <c r="Q278" t="s">
        <v>40</v>
      </c>
      <c r="R278" t="s">
        <v>40</v>
      </c>
      <c r="S278" t="s">
        <v>133</v>
      </c>
      <c r="T278" t="s">
        <v>67</v>
      </c>
      <c r="U278" t="s">
        <v>293</v>
      </c>
      <c r="V278" t="s">
        <v>56</v>
      </c>
      <c r="W278" t="s">
        <v>967</v>
      </c>
      <c r="X278" t="s">
        <v>35</v>
      </c>
      <c r="Y278" t="s">
        <v>1555</v>
      </c>
      <c r="Z278" t="s">
        <v>40</v>
      </c>
      <c r="AA278" t="s">
        <v>35</v>
      </c>
      <c r="AB278" t="s">
        <v>1556</v>
      </c>
      <c r="AC278" t="s">
        <v>588</v>
      </c>
      <c r="AD278" t="str">
        <f>HYPERLINK("https://esastar-publication.sso.esa.int/ESATenderActions/details/75565", "https://esastar-publication.sso.esa.int/ESATenderActions/details/75565")</f>
        <v>https://esastar-publication.sso.esa.int/ESATenderActions/details/75565</v>
      </c>
    </row>
    <row r="279" spans="1:30" ht="43.5" hidden="1" x14ac:dyDescent="0.35">
      <c r="A279" t="s">
        <v>1557</v>
      </c>
      <c r="B279" t="s">
        <v>1558</v>
      </c>
      <c r="C279" t="s">
        <v>32</v>
      </c>
      <c r="D279" t="s">
        <v>1559</v>
      </c>
      <c r="E279" t="s">
        <v>34</v>
      </c>
      <c r="F279" t="s">
        <v>35</v>
      </c>
      <c r="G279" s="1">
        <v>45359</v>
      </c>
      <c r="H279" s="1">
        <v>46234</v>
      </c>
      <c r="I279" s="1">
        <v>46324</v>
      </c>
      <c r="J279" s="1">
        <v>46317</v>
      </c>
      <c r="K279" s="1">
        <v>46317</v>
      </c>
      <c r="L279" s="1">
        <v>46234</v>
      </c>
      <c r="M279" t="s">
        <v>122</v>
      </c>
      <c r="N279" t="s">
        <v>37</v>
      </c>
      <c r="O279" t="s">
        <v>38</v>
      </c>
      <c r="P279" t="s">
        <v>35</v>
      </c>
      <c r="Q279" t="s">
        <v>65</v>
      </c>
      <c r="R279" t="s">
        <v>40</v>
      </c>
      <c r="S279" t="s">
        <v>1560</v>
      </c>
      <c r="T279" t="s">
        <v>67</v>
      </c>
      <c r="U279" t="s">
        <v>43</v>
      </c>
      <c r="V279" t="s">
        <v>35</v>
      </c>
      <c r="W279" t="s">
        <v>35</v>
      </c>
      <c r="X279" t="s">
        <v>321</v>
      </c>
      <c r="Y279" t="s">
        <v>1561</v>
      </c>
      <c r="Z279" t="s">
        <v>40</v>
      </c>
      <c r="AA279" t="s">
        <v>35</v>
      </c>
      <c r="AB279" t="s">
        <v>1562</v>
      </c>
      <c r="AC279" t="s">
        <v>1563</v>
      </c>
      <c r="AD279" t="str">
        <f>HYPERLINK("https://esastar-publication.sso.esa.int/ESATenderActions/details/75564", "https://esastar-publication.sso.esa.int/ESATenderActions/details/75564")</f>
        <v>https://esastar-publication.sso.esa.int/ESATenderActions/details/75564</v>
      </c>
    </row>
    <row r="280" spans="1:30" ht="72.5" x14ac:dyDescent="0.35">
      <c r="A280" t="s">
        <v>1564</v>
      </c>
      <c r="B280" t="s">
        <v>1565</v>
      </c>
      <c r="C280" t="s">
        <v>50</v>
      </c>
      <c r="D280" t="s">
        <v>1566</v>
      </c>
      <c r="E280" t="s">
        <v>34</v>
      </c>
      <c r="F280" t="s">
        <v>35</v>
      </c>
      <c r="G280" s="1">
        <v>45359</v>
      </c>
      <c r="H280" t="s">
        <v>35</v>
      </c>
      <c r="I280" t="s">
        <v>35</v>
      </c>
      <c r="J280" t="s">
        <v>35</v>
      </c>
      <c r="K280" t="s">
        <v>35</v>
      </c>
      <c r="L280" s="1">
        <v>45359</v>
      </c>
      <c r="M280" t="s">
        <v>52</v>
      </c>
      <c r="N280" t="s">
        <v>37</v>
      </c>
      <c r="O280" t="s">
        <v>64</v>
      </c>
      <c r="P280" t="s">
        <v>140</v>
      </c>
      <c r="Q280" t="s">
        <v>40</v>
      </c>
      <c r="R280" t="s">
        <v>40</v>
      </c>
      <c r="S280" t="s">
        <v>123</v>
      </c>
      <c r="T280" t="s">
        <v>67</v>
      </c>
      <c r="U280" t="s">
        <v>293</v>
      </c>
      <c r="V280" t="s">
        <v>56</v>
      </c>
      <c r="W280" t="s">
        <v>799</v>
      </c>
      <c r="X280" t="s">
        <v>35</v>
      </c>
      <c r="Y280" t="s">
        <v>1555</v>
      </c>
      <c r="Z280" t="s">
        <v>40</v>
      </c>
      <c r="AA280" t="s">
        <v>35</v>
      </c>
      <c r="AB280" t="s">
        <v>1556</v>
      </c>
      <c r="AC280" t="s">
        <v>979</v>
      </c>
      <c r="AD280" t="str">
        <f>HYPERLINK("https://esastar-publication.sso.esa.int/ESATenderActions/details/75541", "https://esastar-publication.sso.esa.int/ESATenderActions/details/75541")</f>
        <v>https://esastar-publication.sso.esa.int/ESATenderActions/details/75541</v>
      </c>
    </row>
    <row r="281" spans="1:30" ht="43.5" x14ac:dyDescent="0.35">
      <c r="A281" t="s">
        <v>1567</v>
      </c>
      <c r="B281" t="s">
        <v>1568</v>
      </c>
      <c r="C281" t="s">
        <v>50</v>
      </c>
      <c r="D281" t="s">
        <v>1569</v>
      </c>
      <c r="E281" t="s">
        <v>34</v>
      </c>
      <c r="F281" t="s">
        <v>35</v>
      </c>
      <c r="G281" s="1">
        <v>45359</v>
      </c>
      <c r="H281" t="s">
        <v>35</v>
      </c>
      <c r="I281" t="s">
        <v>35</v>
      </c>
      <c r="J281" t="s">
        <v>35</v>
      </c>
      <c r="K281" t="s">
        <v>35</v>
      </c>
      <c r="L281" s="1">
        <v>45359</v>
      </c>
      <c r="M281" t="s">
        <v>52</v>
      </c>
      <c r="N281" t="s">
        <v>37</v>
      </c>
      <c r="O281" t="s">
        <v>64</v>
      </c>
      <c r="P281" t="s">
        <v>140</v>
      </c>
      <c r="Q281" t="s">
        <v>40</v>
      </c>
      <c r="R281" t="s">
        <v>40</v>
      </c>
      <c r="S281" t="s">
        <v>123</v>
      </c>
      <c r="T281" t="s">
        <v>67</v>
      </c>
      <c r="U281" t="s">
        <v>293</v>
      </c>
      <c r="V281" t="s">
        <v>56</v>
      </c>
      <c r="W281" t="s">
        <v>799</v>
      </c>
      <c r="X281" t="s">
        <v>35</v>
      </c>
      <c r="Y281" t="s">
        <v>1570</v>
      </c>
      <c r="Z281" t="s">
        <v>40</v>
      </c>
      <c r="AA281" t="s">
        <v>35</v>
      </c>
      <c r="AB281" t="s">
        <v>1571</v>
      </c>
      <c r="AC281" t="s">
        <v>1572</v>
      </c>
      <c r="AD281" t="str">
        <f>HYPERLINK("https://esastar-publication.sso.esa.int/ESATenderActions/details/75540", "https://esastar-publication.sso.esa.int/ESATenderActions/details/75540")</f>
        <v>https://esastar-publication.sso.esa.int/ESATenderActions/details/75540</v>
      </c>
    </row>
    <row r="282" spans="1:30" x14ac:dyDescent="0.35">
      <c r="A282" t="s">
        <v>1573</v>
      </c>
      <c r="B282" t="s">
        <v>1574</v>
      </c>
      <c r="C282" t="s">
        <v>50</v>
      </c>
      <c r="D282" t="s">
        <v>1575</v>
      </c>
      <c r="E282" t="s">
        <v>34</v>
      </c>
      <c r="F282" t="s">
        <v>35</v>
      </c>
      <c r="G282" s="1">
        <v>45331</v>
      </c>
      <c r="H282" t="s">
        <v>35</v>
      </c>
      <c r="I282" t="s">
        <v>35</v>
      </c>
      <c r="J282" t="s">
        <v>35</v>
      </c>
      <c r="K282" t="s">
        <v>35</v>
      </c>
      <c r="L282" s="1">
        <v>45474</v>
      </c>
      <c r="M282" t="s">
        <v>172</v>
      </c>
      <c r="N282" t="s">
        <v>37</v>
      </c>
      <c r="O282" t="s">
        <v>38</v>
      </c>
      <c r="P282" t="s">
        <v>140</v>
      </c>
      <c r="Q282" t="s">
        <v>40</v>
      </c>
      <c r="R282" t="s">
        <v>40</v>
      </c>
      <c r="S282" t="s">
        <v>950</v>
      </c>
      <c r="T282" t="s">
        <v>67</v>
      </c>
      <c r="U282" t="s">
        <v>1287</v>
      </c>
      <c r="V282" t="s">
        <v>80</v>
      </c>
      <c r="W282" t="s">
        <v>570</v>
      </c>
      <c r="X282" t="s">
        <v>35</v>
      </c>
      <c r="Y282" t="s">
        <v>1330</v>
      </c>
      <c r="Z282" t="s">
        <v>40</v>
      </c>
      <c r="AA282" t="s">
        <v>35</v>
      </c>
      <c r="AB282" t="s">
        <v>1576</v>
      </c>
      <c r="AC282" t="s">
        <v>1577</v>
      </c>
      <c r="AD282" t="str">
        <f>HYPERLINK("https://esastar-publication.sso.esa.int/ESATenderActions/details/74047", "https://esastar-publication.sso.esa.int/ESATenderActions/details/74047")</f>
        <v>https://esastar-publication.sso.esa.int/ESATenderActions/details/74047</v>
      </c>
    </row>
    <row r="283" spans="1:30" hidden="1" x14ac:dyDescent="0.35">
      <c r="A283" t="s">
        <v>1578</v>
      </c>
      <c r="B283" t="s">
        <v>1579</v>
      </c>
      <c r="C283" t="s">
        <v>32</v>
      </c>
      <c r="D283" t="s">
        <v>1580</v>
      </c>
      <c r="E283" t="s">
        <v>102</v>
      </c>
      <c r="F283" t="s">
        <v>198</v>
      </c>
      <c r="G283" s="1">
        <v>45329</v>
      </c>
      <c r="H283" s="1">
        <v>45329</v>
      </c>
      <c r="I283" s="1">
        <v>45372</v>
      </c>
      <c r="J283" s="1">
        <v>45358</v>
      </c>
      <c r="K283" s="1">
        <v>45358</v>
      </c>
      <c r="L283" s="1">
        <v>45499</v>
      </c>
      <c r="M283" t="s">
        <v>172</v>
      </c>
      <c r="N283" t="s">
        <v>501</v>
      </c>
      <c r="O283" t="s">
        <v>622</v>
      </c>
      <c r="P283" t="s">
        <v>1272</v>
      </c>
      <c r="Q283" t="s">
        <v>40</v>
      </c>
      <c r="R283" t="s">
        <v>40</v>
      </c>
      <c r="S283" t="s">
        <v>474</v>
      </c>
      <c r="T283" t="s">
        <v>67</v>
      </c>
      <c r="U283" t="s">
        <v>1338</v>
      </c>
      <c r="V283" t="s">
        <v>35</v>
      </c>
      <c r="W283" t="s">
        <v>35</v>
      </c>
      <c r="X283" t="s">
        <v>1581</v>
      </c>
      <c r="Y283" t="s">
        <v>1582</v>
      </c>
      <c r="Z283" t="s">
        <v>40</v>
      </c>
      <c r="AA283" t="s">
        <v>35</v>
      </c>
      <c r="AB283" t="s">
        <v>109</v>
      </c>
      <c r="AC283" t="s">
        <v>35</v>
      </c>
      <c r="AD283" t="str">
        <f>HYPERLINK("https://esastar-publication.sso.esa.int/ESATenderActions/details/73860", "https://esastar-publication.sso.esa.int/ESATenderActions/details/73860")</f>
        <v>https://esastar-publication.sso.esa.int/ESATenderActions/details/73860</v>
      </c>
    </row>
    <row r="284" spans="1:30" x14ac:dyDescent="0.35">
      <c r="A284" t="s">
        <v>1583</v>
      </c>
      <c r="B284" t="s">
        <v>1584</v>
      </c>
      <c r="C284" t="s">
        <v>50</v>
      </c>
      <c r="D284" t="s">
        <v>1585</v>
      </c>
      <c r="E284" t="s">
        <v>34</v>
      </c>
      <c r="F284" t="s">
        <v>35</v>
      </c>
      <c r="G284" s="1">
        <v>45329</v>
      </c>
      <c r="H284" t="s">
        <v>35</v>
      </c>
      <c r="I284" t="s">
        <v>35</v>
      </c>
      <c r="J284" t="s">
        <v>35</v>
      </c>
      <c r="K284" t="s">
        <v>35</v>
      </c>
      <c r="L284" s="1">
        <v>46119</v>
      </c>
      <c r="M284" t="s">
        <v>172</v>
      </c>
      <c r="N284" t="s">
        <v>37</v>
      </c>
      <c r="O284" t="s">
        <v>64</v>
      </c>
      <c r="P284" t="s">
        <v>140</v>
      </c>
      <c r="Q284" t="s">
        <v>40</v>
      </c>
      <c r="R284" t="s">
        <v>40</v>
      </c>
      <c r="S284" t="s">
        <v>1586</v>
      </c>
      <c r="T284" t="s">
        <v>67</v>
      </c>
      <c r="U284" t="s">
        <v>735</v>
      </c>
      <c r="V284" t="s">
        <v>56</v>
      </c>
      <c r="W284" t="s">
        <v>134</v>
      </c>
      <c r="X284" t="s">
        <v>35</v>
      </c>
      <c r="Y284" t="s">
        <v>999</v>
      </c>
      <c r="Z284" t="s">
        <v>40</v>
      </c>
      <c r="AA284" t="s">
        <v>35</v>
      </c>
      <c r="AB284" t="s">
        <v>1587</v>
      </c>
      <c r="AC284" t="s">
        <v>150</v>
      </c>
      <c r="AD284" t="str">
        <f>HYPERLINK("https://esastar-publication.sso.esa.int/ESATenderActions/details/73851", "https://esastar-publication.sso.esa.int/ESATenderActions/details/73851")</f>
        <v>https://esastar-publication.sso.esa.int/ESATenderActions/details/73851</v>
      </c>
    </row>
    <row r="285" spans="1:30" x14ac:dyDescent="0.35">
      <c r="A285" t="s">
        <v>1588</v>
      </c>
      <c r="B285" t="s">
        <v>1589</v>
      </c>
      <c r="C285" t="s">
        <v>50</v>
      </c>
      <c r="D285" t="s">
        <v>1590</v>
      </c>
      <c r="E285" t="s">
        <v>34</v>
      </c>
      <c r="F285" t="s">
        <v>35</v>
      </c>
      <c r="G285" s="1">
        <v>45329</v>
      </c>
      <c r="H285" t="s">
        <v>35</v>
      </c>
      <c r="I285" t="s">
        <v>35</v>
      </c>
      <c r="J285" t="s">
        <v>35</v>
      </c>
      <c r="K285" t="s">
        <v>35</v>
      </c>
      <c r="L285" s="1">
        <v>45474</v>
      </c>
      <c r="M285" t="s">
        <v>172</v>
      </c>
      <c r="N285" t="s">
        <v>173</v>
      </c>
      <c r="O285" t="s">
        <v>163</v>
      </c>
      <c r="P285" t="s">
        <v>180</v>
      </c>
      <c r="Q285" t="s">
        <v>40</v>
      </c>
      <c r="R285" t="s">
        <v>40</v>
      </c>
      <c r="S285" t="s">
        <v>1591</v>
      </c>
      <c r="T285" t="s">
        <v>67</v>
      </c>
      <c r="U285" t="s">
        <v>182</v>
      </c>
      <c r="V285" t="s">
        <v>80</v>
      </c>
      <c r="W285" t="s">
        <v>1592</v>
      </c>
      <c r="X285" t="s">
        <v>35</v>
      </c>
      <c r="Y285" t="s">
        <v>1593</v>
      </c>
      <c r="Z285" t="s">
        <v>40</v>
      </c>
      <c r="AA285" t="s">
        <v>35</v>
      </c>
      <c r="AB285" t="s">
        <v>35</v>
      </c>
      <c r="AC285" t="s">
        <v>35</v>
      </c>
      <c r="AD285" t="str">
        <f>HYPERLINK("https://esastar-publication.sso.esa.int/ESATenderActions/details/73848", "https://esastar-publication.sso.esa.int/ESATenderActions/details/73848")</f>
        <v>https://esastar-publication.sso.esa.int/ESATenderActions/details/73848</v>
      </c>
    </row>
    <row r="286" spans="1:30" x14ac:dyDescent="0.35">
      <c r="A286" t="s">
        <v>1594</v>
      </c>
      <c r="B286" t="s">
        <v>1595</v>
      </c>
      <c r="C286" t="s">
        <v>50</v>
      </c>
      <c r="D286" t="s">
        <v>1596</v>
      </c>
      <c r="E286" t="s">
        <v>34</v>
      </c>
      <c r="F286" t="s">
        <v>35</v>
      </c>
      <c r="G286" s="1">
        <v>45310</v>
      </c>
      <c r="H286" t="s">
        <v>35</v>
      </c>
      <c r="I286" t="s">
        <v>35</v>
      </c>
      <c r="J286" t="s">
        <v>35</v>
      </c>
      <c r="K286" t="s">
        <v>35</v>
      </c>
      <c r="L286" s="1">
        <v>45474</v>
      </c>
      <c r="M286" t="s">
        <v>75</v>
      </c>
      <c r="N286" t="s">
        <v>37</v>
      </c>
      <c r="O286" t="s">
        <v>35</v>
      </c>
      <c r="P286" t="s">
        <v>1597</v>
      </c>
      <c r="Q286" t="s">
        <v>40</v>
      </c>
      <c r="R286" t="s">
        <v>40</v>
      </c>
      <c r="S286" t="s">
        <v>1598</v>
      </c>
      <c r="T286" t="s">
        <v>67</v>
      </c>
      <c r="U286" t="s">
        <v>1599</v>
      </c>
      <c r="V286" t="s">
        <v>80</v>
      </c>
      <c r="W286" t="s">
        <v>1600</v>
      </c>
      <c r="X286" t="s">
        <v>35</v>
      </c>
      <c r="Y286" t="s">
        <v>713</v>
      </c>
      <c r="Z286" t="s">
        <v>40</v>
      </c>
      <c r="AA286" t="s">
        <v>35</v>
      </c>
      <c r="AB286" t="s">
        <v>35</v>
      </c>
      <c r="AC286" t="s">
        <v>35</v>
      </c>
      <c r="AD286" t="str">
        <f>HYPERLINK("https://esastar-publication.sso.esa.int/ESATenderActions/details/73000", "https://esastar-publication.sso.esa.int/ESATenderActions/details/73000")</f>
        <v>https://esastar-publication.sso.esa.int/ESATenderActions/details/73000</v>
      </c>
    </row>
    <row r="287" spans="1:30" ht="72.5" x14ac:dyDescent="0.35">
      <c r="A287" t="s">
        <v>1601</v>
      </c>
      <c r="B287" t="s">
        <v>1602</v>
      </c>
      <c r="C287" t="s">
        <v>50</v>
      </c>
      <c r="D287" t="s">
        <v>1603</v>
      </c>
      <c r="E287" t="s">
        <v>34</v>
      </c>
      <c r="F287" t="s">
        <v>35</v>
      </c>
      <c r="G287" s="1">
        <v>45272</v>
      </c>
      <c r="H287" t="s">
        <v>35</v>
      </c>
      <c r="I287" t="s">
        <v>35</v>
      </c>
      <c r="J287" t="s">
        <v>35</v>
      </c>
      <c r="K287" t="s">
        <v>35</v>
      </c>
      <c r="L287" s="1">
        <v>45474</v>
      </c>
      <c r="M287" t="s">
        <v>75</v>
      </c>
      <c r="N287" t="s">
        <v>37</v>
      </c>
      <c r="O287" t="s">
        <v>64</v>
      </c>
      <c r="P287" t="s">
        <v>918</v>
      </c>
      <c r="Q287" t="s">
        <v>40</v>
      </c>
      <c r="R287" t="s">
        <v>40</v>
      </c>
      <c r="S287" t="s">
        <v>387</v>
      </c>
      <c r="T287" t="s">
        <v>67</v>
      </c>
      <c r="U287" t="s">
        <v>1604</v>
      </c>
      <c r="V287" t="s">
        <v>56</v>
      </c>
      <c r="W287" t="s">
        <v>1605</v>
      </c>
      <c r="X287" t="s">
        <v>35</v>
      </c>
      <c r="Y287" t="s">
        <v>1606</v>
      </c>
      <c r="Z287" t="s">
        <v>40</v>
      </c>
      <c r="AA287" t="s">
        <v>35</v>
      </c>
      <c r="AB287" t="s">
        <v>866</v>
      </c>
      <c r="AC287" t="s">
        <v>1607</v>
      </c>
      <c r="AD287" t="str">
        <f>HYPERLINK("https://esastar-publication.sso.esa.int/ESATenderActions/details/71939", "https://esastar-publication.sso.esa.int/ESATenderActions/details/71939")</f>
        <v>https://esastar-publication.sso.esa.int/ESATenderActions/details/71939</v>
      </c>
    </row>
    <row r="288" spans="1:30" ht="29" x14ac:dyDescent="0.35">
      <c r="A288" t="s">
        <v>1608</v>
      </c>
      <c r="B288" t="s">
        <v>1609</v>
      </c>
      <c r="C288" t="s">
        <v>50</v>
      </c>
      <c r="D288" t="s">
        <v>1610</v>
      </c>
      <c r="E288" t="s">
        <v>34</v>
      </c>
      <c r="F288" t="s">
        <v>35</v>
      </c>
      <c r="G288" s="1">
        <v>45272</v>
      </c>
      <c r="H288" t="s">
        <v>35</v>
      </c>
      <c r="I288" t="s">
        <v>35</v>
      </c>
      <c r="J288" t="s">
        <v>35</v>
      </c>
      <c r="K288" t="s">
        <v>35</v>
      </c>
      <c r="L288" s="1">
        <v>45474</v>
      </c>
      <c r="M288" t="s">
        <v>172</v>
      </c>
      <c r="N288" t="s">
        <v>37</v>
      </c>
      <c r="O288" t="s">
        <v>38</v>
      </c>
      <c r="P288" t="s">
        <v>140</v>
      </c>
      <c r="Q288" t="s">
        <v>40</v>
      </c>
      <c r="R288" t="s">
        <v>40</v>
      </c>
      <c r="S288" t="s">
        <v>164</v>
      </c>
      <c r="T288" t="s">
        <v>67</v>
      </c>
      <c r="U288" t="s">
        <v>1611</v>
      </c>
      <c r="V288" t="s">
        <v>80</v>
      </c>
      <c r="W288" t="s">
        <v>166</v>
      </c>
      <c r="X288" t="s">
        <v>35</v>
      </c>
      <c r="Y288" t="s">
        <v>1480</v>
      </c>
      <c r="Z288" t="s">
        <v>40</v>
      </c>
      <c r="AA288" t="s">
        <v>35</v>
      </c>
      <c r="AB288" t="s">
        <v>1612</v>
      </c>
      <c r="AC288" t="s">
        <v>979</v>
      </c>
      <c r="AD288" t="str">
        <f>HYPERLINK("https://esastar-publication.sso.esa.int/ESATenderActions/details/71938", "https://esastar-publication.sso.esa.int/ESATenderActions/details/71938")</f>
        <v>https://esastar-publication.sso.esa.int/ESATenderActions/details/71938</v>
      </c>
    </row>
    <row r="289" spans="1:30" x14ac:dyDescent="0.35">
      <c r="A289" t="s">
        <v>1613</v>
      </c>
      <c r="B289" t="s">
        <v>1614</v>
      </c>
      <c r="C289" t="s">
        <v>50</v>
      </c>
      <c r="D289" t="s">
        <v>1615</v>
      </c>
      <c r="E289" t="s">
        <v>34</v>
      </c>
      <c r="F289" t="s">
        <v>35</v>
      </c>
      <c r="G289" s="1">
        <v>45254</v>
      </c>
      <c r="H289" t="s">
        <v>35</v>
      </c>
      <c r="I289" t="s">
        <v>35</v>
      </c>
      <c r="J289" t="s">
        <v>35</v>
      </c>
      <c r="K289" t="s">
        <v>35</v>
      </c>
      <c r="L289" s="1">
        <v>46142</v>
      </c>
      <c r="M289" t="s">
        <v>172</v>
      </c>
      <c r="N289" t="s">
        <v>37</v>
      </c>
      <c r="O289" t="s">
        <v>64</v>
      </c>
      <c r="P289" t="s">
        <v>140</v>
      </c>
      <c r="Q289" t="s">
        <v>40</v>
      </c>
      <c r="R289" t="s">
        <v>40</v>
      </c>
      <c r="S289" t="s">
        <v>1470</v>
      </c>
      <c r="T289" t="s">
        <v>67</v>
      </c>
      <c r="U289" t="s">
        <v>293</v>
      </c>
      <c r="V289" t="s">
        <v>56</v>
      </c>
      <c r="W289" t="s">
        <v>1616</v>
      </c>
      <c r="X289" t="s">
        <v>35</v>
      </c>
      <c r="Y289" t="s">
        <v>82</v>
      </c>
      <c r="Z289" t="s">
        <v>40</v>
      </c>
      <c r="AA289" t="s">
        <v>35</v>
      </c>
      <c r="AB289" t="s">
        <v>322</v>
      </c>
      <c r="AC289" t="s">
        <v>323</v>
      </c>
      <c r="AD289" t="str">
        <f>HYPERLINK("https://esastar-publication.sso.esa.int/ESATenderActions/details/70925", "https://esastar-publication.sso.esa.int/ESATenderActions/details/70925")</f>
        <v>https://esastar-publication.sso.esa.int/ESATenderActions/details/70925</v>
      </c>
    </row>
    <row r="290" spans="1:30" x14ac:dyDescent="0.35">
      <c r="A290" t="s">
        <v>1617</v>
      </c>
      <c r="B290" t="s">
        <v>1618</v>
      </c>
      <c r="C290" t="s">
        <v>50</v>
      </c>
      <c r="D290" t="s">
        <v>1619</v>
      </c>
      <c r="E290" t="s">
        <v>34</v>
      </c>
      <c r="F290" t="s">
        <v>35</v>
      </c>
      <c r="G290" s="1">
        <v>45254</v>
      </c>
      <c r="H290" t="s">
        <v>35</v>
      </c>
      <c r="I290" t="s">
        <v>35</v>
      </c>
      <c r="J290" t="s">
        <v>35</v>
      </c>
      <c r="K290" t="s">
        <v>35</v>
      </c>
      <c r="L290" s="1">
        <v>46142</v>
      </c>
      <c r="M290" t="s">
        <v>172</v>
      </c>
      <c r="N290" t="s">
        <v>37</v>
      </c>
      <c r="O290" t="s">
        <v>64</v>
      </c>
      <c r="P290" t="s">
        <v>140</v>
      </c>
      <c r="Q290" t="s">
        <v>40</v>
      </c>
      <c r="R290" t="s">
        <v>40</v>
      </c>
      <c r="S290" t="s">
        <v>1470</v>
      </c>
      <c r="T290" t="s">
        <v>141</v>
      </c>
      <c r="U290" t="s">
        <v>293</v>
      </c>
      <c r="V290" t="s">
        <v>56</v>
      </c>
      <c r="W290" t="s">
        <v>125</v>
      </c>
      <c r="X290" t="s">
        <v>35</v>
      </c>
      <c r="Y290" t="s">
        <v>82</v>
      </c>
      <c r="Z290" t="s">
        <v>40</v>
      </c>
      <c r="AA290" t="s">
        <v>35</v>
      </c>
      <c r="AB290" t="s">
        <v>1620</v>
      </c>
      <c r="AC290" t="s">
        <v>447</v>
      </c>
      <c r="AD290" t="str">
        <f>HYPERLINK("https://esastar-publication.sso.esa.int/ESATenderActions/details/70924", "https://esastar-publication.sso.esa.int/ESATenderActions/details/70924")</f>
        <v>https://esastar-publication.sso.esa.int/ESATenderActions/details/70924</v>
      </c>
    </row>
    <row r="291" spans="1:30" ht="43.5" hidden="1" x14ac:dyDescent="0.35">
      <c r="A291" t="s">
        <v>1621</v>
      </c>
      <c r="B291" t="s">
        <v>1622</v>
      </c>
      <c r="C291" t="s">
        <v>32</v>
      </c>
      <c r="D291" t="s">
        <v>1623</v>
      </c>
      <c r="E291" t="s">
        <v>102</v>
      </c>
      <c r="F291" t="s">
        <v>352</v>
      </c>
      <c r="G291" s="1">
        <v>45254</v>
      </c>
      <c r="H291" s="1">
        <v>45322</v>
      </c>
      <c r="I291" s="1">
        <v>46387</v>
      </c>
      <c r="J291" s="1">
        <v>46373</v>
      </c>
      <c r="K291" s="1">
        <v>46373</v>
      </c>
      <c r="L291" s="1">
        <v>46316</v>
      </c>
      <c r="M291" t="s">
        <v>172</v>
      </c>
      <c r="N291" t="s">
        <v>37</v>
      </c>
      <c r="O291" t="s">
        <v>199</v>
      </c>
      <c r="P291" t="s">
        <v>35</v>
      </c>
      <c r="Q291" t="s">
        <v>40</v>
      </c>
      <c r="R291" t="s">
        <v>40</v>
      </c>
      <c r="S291" t="s">
        <v>353</v>
      </c>
      <c r="T291" t="s">
        <v>67</v>
      </c>
      <c r="U291" t="s">
        <v>1624</v>
      </c>
      <c r="V291" t="s">
        <v>35</v>
      </c>
      <c r="W291" t="s">
        <v>35</v>
      </c>
      <c r="X291" t="s">
        <v>1625</v>
      </c>
      <c r="Y291" t="s">
        <v>1063</v>
      </c>
      <c r="Z291" t="s">
        <v>40</v>
      </c>
      <c r="AA291" t="s">
        <v>35</v>
      </c>
      <c r="AB291" t="s">
        <v>109</v>
      </c>
      <c r="AC291" t="s">
        <v>1626</v>
      </c>
      <c r="AD291" t="str">
        <f>HYPERLINK("https://esastar-publication.sso.esa.int/ESATenderActions/details/70916", "https://esastar-publication.sso.esa.int/ESATenderActions/details/70916")</f>
        <v>https://esastar-publication.sso.esa.int/ESATenderActions/details/70916</v>
      </c>
    </row>
    <row r="292" spans="1:30" hidden="1" x14ac:dyDescent="0.35">
      <c r="A292" t="s">
        <v>1627</v>
      </c>
      <c r="B292" t="s">
        <v>1628</v>
      </c>
      <c r="C292" t="s">
        <v>32</v>
      </c>
      <c r="D292" t="s">
        <v>1443</v>
      </c>
      <c r="E292" t="s">
        <v>102</v>
      </c>
      <c r="F292" t="s">
        <v>352</v>
      </c>
      <c r="G292" s="1">
        <v>45236</v>
      </c>
      <c r="H292" s="1">
        <v>45266</v>
      </c>
      <c r="I292" s="1">
        <v>45746</v>
      </c>
      <c r="J292" s="1">
        <v>45732</v>
      </c>
      <c r="K292" s="1">
        <v>45732</v>
      </c>
      <c r="L292" s="1">
        <v>45783</v>
      </c>
      <c r="M292" t="s">
        <v>172</v>
      </c>
      <c r="N292" t="s">
        <v>37</v>
      </c>
      <c r="O292" t="s">
        <v>199</v>
      </c>
      <c r="P292" t="s">
        <v>918</v>
      </c>
      <c r="Q292" t="s">
        <v>40</v>
      </c>
      <c r="R292" t="s">
        <v>40</v>
      </c>
      <c r="S292" t="s">
        <v>378</v>
      </c>
      <c r="T292" t="s">
        <v>67</v>
      </c>
      <c r="U292" t="s">
        <v>1444</v>
      </c>
      <c r="V292" t="s">
        <v>35</v>
      </c>
      <c r="W292" t="s">
        <v>35</v>
      </c>
      <c r="X292" t="s">
        <v>388</v>
      </c>
      <c r="Y292" t="s">
        <v>1629</v>
      </c>
      <c r="Z292" t="s">
        <v>40</v>
      </c>
      <c r="AA292" t="s">
        <v>35</v>
      </c>
      <c r="AB292" t="s">
        <v>109</v>
      </c>
      <c r="AC292" t="s">
        <v>35</v>
      </c>
      <c r="AD292" t="str">
        <f>HYPERLINK("https://esastar-publication.sso.esa.int/ESATenderActions/details/69718", "https://esastar-publication.sso.esa.int/ESATenderActions/details/69718")</f>
        <v>https://esastar-publication.sso.esa.int/ESATenderActions/details/69718</v>
      </c>
    </row>
    <row r="293" spans="1:30" hidden="1" x14ac:dyDescent="0.35">
      <c r="A293" t="s">
        <v>1630</v>
      </c>
      <c r="B293" t="s">
        <v>1631</v>
      </c>
      <c r="C293" t="s">
        <v>32</v>
      </c>
      <c r="D293" t="s">
        <v>1176</v>
      </c>
      <c r="E293" t="s">
        <v>102</v>
      </c>
      <c r="F293" t="s">
        <v>352</v>
      </c>
      <c r="G293" s="1">
        <v>45223</v>
      </c>
      <c r="H293" s="1">
        <v>45268</v>
      </c>
      <c r="I293" s="1">
        <v>45565</v>
      </c>
      <c r="J293" s="1">
        <v>45565</v>
      </c>
      <c r="K293" s="1">
        <v>45565</v>
      </c>
      <c r="L293" s="1">
        <v>46191</v>
      </c>
      <c r="M293" t="s">
        <v>172</v>
      </c>
      <c r="N293" t="s">
        <v>37</v>
      </c>
      <c r="O293" t="s">
        <v>199</v>
      </c>
      <c r="P293" t="s">
        <v>35</v>
      </c>
      <c r="Q293" t="s">
        <v>40</v>
      </c>
      <c r="R293" t="s">
        <v>40</v>
      </c>
      <c r="S293" t="s">
        <v>1177</v>
      </c>
      <c r="T293" t="s">
        <v>67</v>
      </c>
      <c r="U293" t="s">
        <v>1632</v>
      </c>
      <c r="V293" t="s">
        <v>35</v>
      </c>
      <c r="W293" t="s">
        <v>35</v>
      </c>
      <c r="X293" t="s">
        <v>893</v>
      </c>
      <c r="Y293" t="s">
        <v>1179</v>
      </c>
      <c r="Z293" t="s">
        <v>40</v>
      </c>
      <c r="AA293" t="s">
        <v>35</v>
      </c>
      <c r="AB293" t="s">
        <v>109</v>
      </c>
      <c r="AC293" t="s">
        <v>1180</v>
      </c>
      <c r="AD293" t="str">
        <f>HYPERLINK("https://esastar-publication.sso.esa.int/ESATenderActions/details/69089", "https://esastar-publication.sso.esa.int/ESATenderActions/details/69089")</f>
        <v>https://esastar-publication.sso.esa.int/ESATenderActions/details/69089</v>
      </c>
    </row>
    <row r="294" spans="1:30" hidden="1" x14ac:dyDescent="0.35">
      <c r="A294" t="s">
        <v>1633</v>
      </c>
      <c r="B294" t="s">
        <v>1634</v>
      </c>
      <c r="C294" t="s">
        <v>32</v>
      </c>
      <c r="D294" t="s">
        <v>1635</v>
      </c>
      <c r="E294" t="s">
        <v>102</v>
      </c>
      <c r="F294" t="s">
        <v>198</v>
      </c>
      <c r="G294" s="1">
        <v>45205</v>
      </c>
      <c r="H294" s="1">
        <v>45232</v>
      </c>
      <c r="I294" s="1">
        <v>45323</v>
      </c>
      <c r="J294" s="1">
        <v>45309</v>
      </c>
      <c r="K294" s="1">
        <v>45309</v>
      </c>
      <c r="L294" s="1">
        <v>45232</v>
      </c>
      <c r="M294" t="s">
        <v>122</v>
      </c>
      <c r="N294" t="s">
        <v>37</v>
      </c>
      <c r="O294" t="s">
        <v>622</v>
      </c>
      <c r="P294" t="s">
        <v>1272</v>
      </c>
      <c r="Q294" t="s">
        <v>40</v>
      </c>
      <c r="R294" t="s">
        <v>40</v>
      </c>
      <c r="S294" t="s">
        <v>474</v>
      </c>
      <c r="T294" t="s">
        <v>67</v>
      </c>
      <c r="U294" t="s">
        <v>1338</v>
      </c>
      <c r="V294" t="s">
        <v>35</v>
      </c>
      <c r="W294" t="s">
        <v>35</v>
      </c>
      <c r="X294" t="s">
        <v>312</v>
      </c>
      <c r="Y294" t="s">
        <v>1636</v>
      </c>
      <c r="Z294" t="s">
        <v>40</v>
      </c>
      <c r="AA294" t="s">
        <v>35</v>
      </c>
      <c r="AB294" t="s">
        <v>109</v>
      </c>
      <c r="AC294" t="s">
        <v>35</v>
      </c>
      <c r="AD294" t="str">
        <f>HYPERLINK("https://esastar-publication.sso.esa.int/ESATenderActions/details/68200", "https://esastar-publication.sso.esa.int/ESATenderActions/details/68200")</f>
        <v>https://esastar-publication.sso.esa.int/ESATenderActions/details/68200</v>
      </c>
    </row>
    <row r="295" spans="1:30" hidden="1" x14ac:dyDescent="0.35">
      <c r="A295" t="s">
        <v>1637</v>
      </c>
      <c r="B295" t="s">
        <v>1638</v>
      </c>
      <c r="C295" t="s">
        <v>32</v>
      </c>
      <c r="D295" t="s">
        <v>1639</v>
      </c>
      <c r="E295" t="s">
        <v>102</v>
      </c>
      <c r="F295" t="s">
        <v>198</v>
      </c>
      <c r="G295" s="1">
        <v>45205</v>
      </c>
      <c r="H295" s="1">
        <v>45265</v>
      </c>
      <c r="I295" s="1">
        <v>45317</v>
      </c>
      <c r="J295" s="1">
        <v>45303</v>
      </c>
      <c r="K295" s="1">
        <v>45303</v>
      </c>
      <c r="L295" s="1">
        <v>45428</v>
      </c>
      <c r="M295" t="s">
        <v>172</v>
      </c>
      <c r="N295" t="s">
        <v>501</v>
      </c>
      <c r="O295" t="s">
        <v>622</v>
      </c>
      <c r="P295" t="s">
        <v>1272</v>
      </c>
      <c r="Q295" t="s">
        <v>40</v>
      </c>
      <c r="R295" t="s">
        <v>40</v>
      </c>
      <c r="S295" t="s">
        <v>474</v>
      </c>
      <c r="T295" t="s">
        <v>67</v>
      </c>
      <c r="U295" t="s">
        <v>1338</v>
      </c>
      <c r="V295" t="s">
        <v>35</v>
      </c>
      <c r="W295" t="s">
        <v>35</v>
      </c>
      <c r="X295" t="s">
        <v>312</v>
      </c>
      <c r="Y295" t="s">
        <v>1640</v>
      </c>
      <c r="Z295" t="s">
        <v>40</v>
      </c>
      <c r="AA295" t="s">
        <v>35</v>
      </c>
      <c r="AB295" t="s">
        <v>109</v>
      </c>
      <c r="AC295" t="s">
        <v>35</v>
      </c>
      <c r="AD295" t="str">
        <f>HYPERLINK("https://esastar-publication.sso.esa.int/ESATenderActions/details/68195", "https://esastar-publication.sso.esa.int/ESATenderActions/details/68195")</f>
        <v>https://esastar-publication.sso.esa.int/ESATenderActions/details/68195</v>
      </c>
    </row>
    <row r="296" spans="1:30" ht="29" hidden="1" x14ac:dyDescent="0.35">
      <c r="A296" t="s">
        <v>1641</v>
      </c>
      <c r="B296" t="s">
        <v>1642</v>
      </c>
      <c r="C296" t="s">
        <v>32</v>
      </c>
      <c r="D296" t="s">
        <v>1643</v>
      </c>
      <c r="E296" t="s">
        <v>102</v>
      </c>
      <c r="F296" t="s">
        <v>352</v>
      </c>
      <c r="G296" s="1">
        <v>45201</v>
      </c>
      <c r="H296" s="1">
        <v>45237</v>
      </c>
      <c r="I296" s="1">
        <v>46022</v>
      </c>
      <c r="J296" s="1">
        <v>46021</v>
      </c>
      <c r="K296" s="1">
        <v>46021</v>
      </c>
      <c r="L296" s="1">
        <v>46195</v>
      </c>
      <c r="M296" t="s">
        <v>172</v>
      </c>
      <c r="N296" t="s">
        <v>37</v>
      </c>
      <c r="O296" t="s">
        <v>199</v>
      </c>
      <c r="P296" t="s">
        <v>35</v>
      </c>
      <c r="Q296" t="s">
        <v>40</v>
      </c>
      <c r="R296" t="s">
        <v>40</v>
      </c>
      <c r="S296" t="s">
        <v>353</v>
      </c>
      <c r="T296" t="s">
        <v>67</v>
      </c>
      <c r="U296" t="s">
        <v>114</v>
      </c>
      <c r="V296" t="s">
        <v>35</v>
      </c>
      <c r="W296" t="s">
        <v>35</v>
      </c>
      <c r="X296" t="s">
        <v>1625</v>
      </c>
      <c r="Y296" t="s">
        <v>1644</v>
      </c>
      <c r="Z296" t="s">
        <v>40</v>
      </c>
      <c r="AA296" t="s">
        <v>35</v>
      </c>
      <c r="AB296" t="s">
        <v>1645</v>
      </c>
      <c r="AC296" t="s">
        <v>1646</v>
      </c>
      <c r="AD296" t="str">
        <f>HYPERLINK("https://esastar-publication.sso.esa.int/ESATenderActions/details/67964", "https://esastar-publication.sso.esa.int/ESATenderActions/details/67964")</f>
        <v>https://esastar-publication.sso.esa.int/ESATenderActions/details/67964</v>
      </c>
    </row>
    <row r="297" spans="1:30" hidden="1" x14ac:dyDescent="0.35">
      <c r="A297" t="s">
        <v>1647</v>
      </c>
      <c r="B297" t="s">
        <v>1648</v>
      </c>
      <c r="C297" t="s">
        <v>32</v>
      </c>
      <c r="D297" t="s">
        <v>1649</v>
      </c>
      <c r="E297" t="s">
        <v>102</v>
      </c>
      <c r="F297" t="s">
        <v>103</v>
      </c>
      <c r="G297" s="1">
        <v>45189</v>
      </c>
      <c r="H297" s="1">
        <v>45229</v>
      </c>
      <c r="I297" s="1">
        <v>45271</v>
      </c>
      <c r="J297" s="1">
        <v>45257</v>
      </c>
      <c r="K297" s="1">
        <v>45257</v>
      </c>
      <c r="L297" s="1">
        <v>45229</v>
      </c>
      <c r="M297" t="s">
        <v>122</v>
      </c>
      <c r="N297" t="s">
        <v>37</v>
      </c>
      <c r="O297" t="s">
        <v>199</v>
      </c>
      <c r="P297" t="s">
        <v>35</v>
      </c>
      <c r="Q297" t="s">
        <v>40</v>
      </c>
      <c r="R297" t="s">
        <v>40</v>
      </c>
      <c r="S297" t="s">
        <v>1650</v>
      </c>
      <c r="T297" t="s">
        <v>67</v>
      </c>
      <c r="U297" t="s">
        <v>1651</v>
      </c>
      <c r="V297" t="s">
        <v>35</v>
      </c>
      <c r="W297" t="s">
        <v>35</v>
      </c>
      <c r="X297" t="s">
        <v>664</v>
      </c>
      <c r="Y297" t="s">
        <v>1063</v>
      </c>
      <c r="Z297" t="s">
        <v>40</v>
      </c>
      <c r="AA297" t="s">
        <v>35</v>
      </c>
      <c r="AB297" t="s">
        <v>109</v>
      </c>
      <c r="AC297" t="s">
        <v>1652</v>
      </c>
      <c r="AD297" t="str">
        <f>HYPERLINK("https://esastar-publication.sso.esa.int/ESATenderActions/details/67333", "https://esastar-publication.sso.esa.int/ESATenderActions/details/67333")</f>
        <v>https://esastar-publication.sso.esa.int/ESATenderActions/details/67333</v>
      </c>
    </row>
    <row r="298" spans="1:30" ht="72.5" hidden="1" x14ac:dyDescent="0.35">
      <c r="A298" t="s">
        <v>1653</v>
      </c>
      <c r="B298" t="s">
        <v>1654</v>
      </c>
      <c r="C298" t="s">
        <v>32</v>
      </c>
      <c r="D298" t="s">
        <v>408</v>
      </c>
      <c r="E298" t="s">
        <v>102</v>
      </c>
      <c r="F298" t="s">
        <v>352</v>
      </c>
      <c r="G298" s="1">
        <v>45173</v>
      </c>
      <c r="H298" s="1">
        <v>45201</v>
      </c>
      <c r="I298" s="1">
        <v>46326</v>
      </c>
      <c r="J298" s="1">
        <v>46312</v>
      </c>
      <c r="K298" s="1">
        <v>46312</v>
      </c>
      <c r="L298" s="1">
        <v>46132</v>
      </c>
      <c r="M298" t="s">
        <v>36</v>
      </c>
      <c r="N298" t="s">
        <v>37</v>
      </c>
      <c r="O298" t="s">
        <v>199</v>
      </c>
      <c r="P298" t="s">
        <v>140</v>
      </c>
      <c r="Q298" t="s">
        <v>40</v>
      </c>
      <c r="R298" t="s">
        <v>40</v>
      </c>
      <c r="S298" t="s">
        <v>502</v>
      </c>
      <c r="T298" t="s">
        <v>67</v>
      </c>
      <c r="U298" t="s">
        <v>410</v>
      </c>
      <c r="V298" t="s">
        <v>35</v>
      </c>
      <c r="W298" t="s">
        <v>35</v>
      </c>
      <c r="X298" t="s">
        <v>504</v>
      </c>
      <c r="Y298" t="s">
        <v>1655</v>
      </c>
      <c r="Z298" t="s">
        <v>40</v>
      </c>
      <c r="AA298" t="s">
        <v>35</v>
      </c>
      <c r="AB298" t="s">
        <v>413</v>
      </c>
      <c r="AC298" t="s">
        <v>1656</v>
      </c>
      <c r="AD298" t="str">
        <f>HYPERLINK("https://esastar-publication.sso.esa.int/ESATenderActions/details/66556", "https://esastar-publication.sso.esa.int/ESATenderActions/details/66556")</f>
        <v>https://esastar-publication.sso.esa.int/ESATenderActions/details/66556</v>
      </c>
    </row>
    <row r="299" spans="1:30" hidden="1" x14ac:dyDescent="0.35">
      <c r="A299" t="s">
        <v>1657</v>
      </c>
      <c r="B299" t="s">
        <v>1658</v>
      </c>
      <c r="C299" t="s">
        <v>32</v>
      </c>
      <c r="D299" t="s">
        <v>1659</v>
      </c>
      <c r="E299" t="s">
        <v>102</v>
      </c>
      <c r="F299" t="s">
        <v>198</v>
      </c>
      <c r="G299" s="1">
        <v>45100</v>
      </c>
      <c r="H299" s="1">
        <v>45112</v>
      </c>
      <c r="I299" s="1">
        <v>45191</v>
      </c>
      <c r="J299" s="1">
        <v>45177</v>
      </c>
      <c r="K299" s="1">
        <v>45177</v>
      </c>
      <c r="L299" s="1">
        <v>45372</v>
      </c>
      <c r="M299" t="s">
        <v>172</v>
      </c>
      <c r="N299" t="s">
        <v>501</v>
      </c>
      <c r="O299" t="s">
        <v>622</v>
      </c>
      <c r="P299" t="s">
        <v>1272</v>
      </c>
      <c r="Q299" t="s">
        <v>40</v>
      </c>
      <c r="R299" t="s">
        <v>40</v>
      </c>
      <c r="S299" t="s">
        <v>1660</v>
      </c>
      <c r="T299" t="s">
        <v>67</v>
      </c>
      <c r="U299" t="s">
        <v>1338</v>
      </c>
      <c r="V299" t="s">
        <v>35</v>
      </c>
      <c r="W299" t="s">
        <v>35</v>
      </c>
      <c r="X299" t="s">
        <v>403</v>
      </c>
      <c r="Y299" t="s">
        <v>1661</v>
      </c>
      <c r="Z299" t="s">
        <v>40</v>
      </c>
      <c r="AA299" t="s">
        <v>35</v>
      </c>
      <c r="AB299" t="s">
        <v>109</v>
      </c>
      <c r="AC299" t="s">
        <v>35</v>
      </c>
      <c r="AD299" t="str">
        <f>HYPERLINK("https://esastar-publication.sso.esa.int/ESATenderActions/details/63212", "https://esastar-publication.sso.esa.int/ESATenderActions/details/63212")</f>
        <v>https://esastar-publication.sso.esa.int/ESATenderActions/details/63212</v>
      </c>
    </row>
    <row r="300" spans="1:30" hidden="1" x14ac:dyDescent="0.35">
      <c r="A300" t="s">
        <v>1662</v>
      </c>
      <c r="B300" t="s">
        <v>1663</v>
      </c>
      <c r="C300" t="s">
        <v>32</v>
      </c>
      <c r="D300" t="s">
        <v>1664</v>
      </c>
      <c r="E300" t="s">
        <v>102</v>
      </c>
      <c r="F300" t="s">
        <v>198</v>
      </c>
      <c r="G300" s="1">
        <v>45078</v>
      </c>
      <c r="H300" s="1">
        <v>45184</v>
      </c>
      <c r="I300" s="1">
        <v>45904</v>
      </c>
      <c r="J300" s="1">
        <v>45890</v>
      </c>
      <c r="K300" s="1">
        <v>45890</v>
      </c>
      <c r="L300" s="1">
        <v>46076</v>
      </c>
      <c r="M300" t="s">
        <v>172</v>
      </c>
      <c r="N300" t="s">
        <v>76</v>
      </c>
      <c r="O300" t="s">
        <v>199</v>
      </c>
      <c r="P300" t="s">
        <v>77</v>
      </c>
      <c r="Q300" t="s">
        <v>40</v>
      </c>
      <c r="R300" t="s">
        <v>40</v>
      </c>
      <c r="S300" t="s">
        <v>200</v>
      </c>
      <c r="T300" t="s">
        <v>67</v>
      </c>
      <c r="U300" t="s">
        <v>1665</v>
      </c>
      <c r="V300" t="s">
        <v>35</v>
      </c>
      <c r="W300" t="s">
        <v>35</v>
      </c>
      <c r="X300" t="s">
        <v>1666</v>
      </c>
      <c r="Y300" t="s">
        <v>1667</v>
      </c>
      <c r="Z300" t="s">
        <v>40</v>
      </c>
      <c r="AA300" t="s">
        <v>35</v>
      </c>
      <c r="AB300" t="s">
        <v>109</v>
      </c>
      <c r="AC300" t="s">
        <v>35</v>
      </c>
      <c r="AD300" t="str">
        <f>HYPERLINK("https://esastar-publication.sso.esa.int/ESATenderActions/details/62181", "https://esastar-publication.sso.esa.int/ESATenderActions/details/62181")</f>
        <v>https://esastar-publication.sso.esa.int/ESATenderActions/details/62181</v>
      </c>
    </row>
    <row r="301" spans="1:30" hidden="1" x14ac:dyDescent="0.35">
      <c r="A301" t="s">
        <v>1668</v>
      </c>
      <c r="B301" t="s">
        <v>1669</v>
      </c>
      <c r="C301" t="s">
        <v>32</v>
      </c>
      <c r="D301" t="s">
        <v>1670</v>
      </c>
      <c r="E301" t="s">
        <v>102</v>
      </c>
      <c r="F301" t="s">
        <v>352</v>
      </c>
      <c r="G301" s="1">
        <v>45070</v>
      </c>
      <c r="H301" s="1">
        <v>45211</v>
      </c>
      <c r="I301" s="1">
        <v>46752</v>
      </c>
      <c r="J301" s="1">
        <v>46738</v>
      </c>
      <c r="K301" s="1">
        <v>46738</v>
      </c>
      <c r="L301" s="1">
        <v>46233</v>
      </c>
      <c r="M301" t="s">
        <v>172</v>
      </c>
      <c r="N301" t="s">
        <v>76</v>
      </c>
      <c r="O301" t="s">
        <v>64</v>
      </c>
      <c r="P301" t="s">
        <v>77</v>
      </c>
      <c r="Q301" t="s">
        <v>40</v>
      </c>
      <c r="R301" t="s">
        <v>40</v>
      </c>
      <c r="S301" t="s">
        <v>1050</v>
      </c>
      <c r="T301" t="s">
        <v>67</v>
      </c>
      <c r="U301" t="s">
        <v>1671</v>
      </c>
      <c r="V301" t="s">
        <v>35</v>
      </c>
      <c r="W301" t="s">
        <v>35</v>
      </c>
      <c r="X301" t="s">
        <v>1032</v>
      </c>
      <c r="Y301" t="s">
        <v>1672</v>
      </c>
      <c r="Z301" t="s">
        <v>40</v>
      </c>
      <c r="AA301" t="s">
        <v>35</v>
      </c>
      <c r="AB301" t="s">
        <v>109</v>
      </c>
      <c r="AC301" t="s">
        <v>35</v>
      </c>
      <c r="AD301" t="str">
        <f>HYPERLINK("https://esastar-publication.sso.esa.int/ESATenderActions/details/61758", "https://esastar-publication.sso.esa.int/ESATenderActions/details/61758")</f>
        <v>https://esastar-publication.sso.esa.int/ESATenderActions/details/61758</v>
      </c>
    </row>
    <row r="302" spans="1:30" ht="58" hidden="1" x14ac:dyDescent="0.35">
      <c r="A302" t="s">
        <v>1673</v>
      </c>
      <c r="B302" t="s">
        <v>1674</v>
      </c>
      <c r="C302" t="s">
        <v>32</v>
      </c>
      <c r="D302" t="s">
        <v>1675</v>
      </c>
      <c r="E302" t="s">
        <v>102</v>
      </c>
      <c r="F302" t="s">
        <v>352</v>
      </c>
      <c r="G302" s="1">
        <v>45070</v>
      </c>
      <c r="H302" s="1">
        <v>45113</v>
      </c>
      <c r="I302" s="1">
        <v>46096</v>
      </c>
      <c r="J302" s="1">
        <v>46082</v>
      </c>
      <c r="K302" s="1">
        <v>46082</v>
      </c>
      <c r="L302" s="1">
        <v>46080</v>
      </c>
      <c r="M302" t="s">
        <v>172</v>
      </c>
      <c r="N302" t="s">
        <v>37</v>
      </c>
      <c r="O302" t="s">
        <v>199</v>
      </c>
      <c r="P302" t="s">
        <v>140</v>
      </c>
      <c r="Q302" t="s">
        <v>40</v>
      </c>
      <c r="R302" t="s">
        <v>40</v>
      </c>
      <c r="S302" t="s">
        <v>1676</v>
      </c>
      <c r="T302" t="s">
        <v>67</v>
      </c>
      <c r="U302" t="s">
        <v>1677</v>
      </c>
      <c r="V302" t="s">
        <v>35</v>
      </c>
      <c r="W302" t="s">
        <v>35</v>
      </c>
      <c r="X302" t="s">
        <v>1625</v>
      </c>
      <c r="Y302" t="s">
        <v>1678</v>
      </c>
      <c r="Z302" t="s">
        <v>40</v>
      </c>
      <c r="AA302" t="s">
        <v>35</v>
      </c>
      <c r="AB302" t="s">
        <v>1679</v>
      </c>
      <c r="AC302" t="s">
        <v>1680</v>
      </c>
      <c r="AD302" t="str">
        <f>HYPERLINK("https://esastar-publication.sso.esa.int/ESATenderActions/details/61757", "https://esastar-publication.sso.esa.int/ESATenderActions/details/61757")</f>
        <v>https://esastar-publication.sso.esa.int/ESATenderActions/details/61757</v>
      </c>
    </row>
    <row r="303" spans="1:30" x14ac:dyDescent="0.35">
      <c r="A303" t="s">
        <v>1681</v>
      </c>
      <c r="B303" t="s">
        <v>1682</v>
      </c>
      <c r="C303" t="s">
        <v>50</v>
      </c>
      <c r="D303" t="s">
        <v>1683</v>
      </c>
      <c r="E303" t="s">
        <v>34</v>
      </c>
      <c r="F303" t="s">
        <v>35</v>
      </c>
      <c r="G303" s="1">
        <v>45057</v>
      </c>
      <c r="H303" t="s">
        <v>35</v>
      </c>
      <c r="I303" t="s">
        <v>35</v>
      </c>
      <c r="J303" t="s">
        <v>35</v>
      </c>
      <c r="K303" t="s">
        <v>35</v>
      </c>
      <c r="L303" s="1">
        <v>46202</v>
      </c>
      <c r="M303" t="s">
        <v>172</v>
      </c>
      <c r="N303" t="s">
        <v>501</v>
      </c>
      <c r="O303" t="s">
        <v>64</v>
      </c>
      <c r="P303" t="s">
        <v>140</v>
      </c>
      <c r="Q303" t="s">
        <v>40</v>
      </c>
      <c r="R303" t="s">
        <v>40</v>
      </c>
      <c r="S303" t="s">
        <v>1463</v>
      </c>
      <c r="T303" t="s">
        <v>67</v>
      </c>
      <c r="U303" t="s">
        <v>190</v>
      </c>
      <c r="V303" t="s">
        <v>56</v>
      </c>
      <c r="W303" t="s">
        <v>504</v>
      </c>
      <c r="X303" t="s">
        <v>35</v>
      </c>
      <c r="Y303" t="s">
        <v>1684</v>
      </c>
      <c r="Z303" t="s">
        <v>40</v>
      </c>
      <c r="AA303" t="s">
        <v>35</v>
      </c>
      <c r="AB303" t="s">
        <v>168</v>
      </c>
      <c r="AC303" t="s">
        <v>150</v>
      </c>
      <c r="AD303" t="str">
        <f>HYPERLINK("https://esastar-publication.sso.esa.int/ESATenderActions/details/61258", "https://esastar-publication.sso.esa.int/ESATenderActions/details/61258")</f>
        <v>https://esastar-publication.sso.esa.int/ESATenderActions/details/61258</v>
      </c>
    </row>
    <row r="304" spans="1:30" hidden="1" x14ac:dyDescent="0.35">
      <c r="A304" t="s">
        <v>1685</v>
      </c>
      <c r="B304" t="s">
        <v>1686</v>
      </c>
      <c r="C304" t="s">
        <v>32</v>
      </c>
      <c r="D304" t="s">
        <v>1687</v>
      </c>
      <c r="E304" t="s">
        <v>102</v>
      </c>
      <c r="F304" t="s">
        <v>352</v>
      </c>
      <c r="G304" s="1">
        <v>45048</v>
      </c>
      <c r="H304" s="1">
        <v>45077</v>
      </c>
      <c r="I304" s="1">
        <v>46022</v>
      </c>
      <c r="J304" s="1">
        <v>46022</v>
      </c>
      <c r="K304" s="1">
        <v>46022</v>
      </c>
      <c r="L304" s="1">
        <v>46101</v>
      </c>
      <c r="M304" t="s">
        <v>172</v>
      </c>
      <c r="N304" t="s">
        <v>53</v>
      </c>
      <c r="O304" t="s">
        <v>199</v>
      </c>
      <c r="P304" t="s">
        <v>54</v>
      </c>
      <c r="Q304" t="s">
        <v>40</v>
      </c>
      <c r="R304" t="s">
        <v>40</v>
      </c>
      <c r="S304" t="s">
        <v>55</v>
      </c>
      <c r="T304" t="s">
        <v>67</v>
      </c>
      <c r="U304" t="s">
        <v>1688</v>
      </c>
      <c r="V304" t="s">
        <v>35</v>
      </c>
      <c r="W304" t="s">
        <v>35</v>
      </c>
      <c r="X304" t="s">
        <v>1689</v>
      </c>
      <c r="Y304" t="s">
        <v>1690</v>
      </c>
      <c r="Z304" t="s">
        <v>40</v>
      </c>
      <c r="AA304" t="s">
        <v>35</v>
      </c>
      <c r="AB304" t="s">
        <v>109</v>
      </c>
      <c r="AC304" t="s">
        <v>35</v>
      </c>
      <c r="AD304" t="str">
        <f>HYPERLINK("https://esastar-publication.sso.esa.int/ESATenderActions/details/60878", "https://esastar-publication.sso.esa.int/ESATenderActions/details/60878")</f>
        <v>https://esastar-publication.sso.esa.int/ESATenderActions/details/60878</v>
      </c>
    </row>
    <row r="305" spans="1:30" hidden="1" x14ac:dyDescent="0.35">
      <c r="A305" t="s">
        <v>1691</v>
      </c>
      <c r="B305" t="s">
        <v>1692</v>
      </c>
      <c r="C305" t="s">
        <v>32</v>
      </c>
      <c r="D305" t="s">
        <v>1693</v>
      </c>
      <c r="E305" t="s">
        <v>102</v>
      </c>
      <c r="F305" t="s">
        <v>198</v>
      </c>
      <c r="G305" s="1">
        <v>45048</v>
      </c>
      <c r="H305" s="1">
        <v>45085</v>
      </c>
      <c r="I305" s="1">
        <v>45169</v>
      </c>
      <c r="J305" s="1">
        <v>45155</v>
      </c>
      <c r="K305" s="1">
        <v>45155</v>
      </c>
      <c r="L305" s="1">
        <v>45355</v>
      </c>
      <c r="M305" t="s">
        <v>172</v>
      </c>
      <c r="N305" t="s">
        <v>37</v>
      </c>
      <c r="O305" t="s">
        <v>622</v>
      </c>
      <c r="P305" t="s">
        <v>1272</v>
      </c>
      <c r="Q305" t="s">
        <v>40</v>
      </c>
      <c r="R305" t="s">
        <v>40</v>
      </c>
      <c r="S305" t="s">
        <v>1694</v>
      </c>
      <c r="T305" t="s">
        <v>67</v>
      </c>
      <c r="U305" t="s">
        <v>1338</v>
      </c>
      <c r="V305" t="s">
        <v>35</v>
      </c>
      <c r="W305" t="s">
        <v>35</v>
      </c>
      <c r="X305" t="s">
        <v>312</v>
      </c>
      <c r="Y305" t="s">
        <v>1695</v>
      </c>
      <c r="Z305" t="s">
        <v>40</v>
      </c>
      <c r="AA305" t="s">
        <v>35</v>
      </c>
      <c r="AB305" t="s">
        <v>109</v>
      </c>
      <c r="AC305" t="s">
        <v>35</v>
      </c>
      <c r="AD305" t="str">
        <f>HYPERLINK("https://esastar-publication.sso.esa.int/ESATenderActions/details/60865", "https://esastar-publication.sso.esa.int/ESATenderActions/details/60865")</f>
        <v>https://esastar-publication.sso.esa.int/ESATenderActions/details/60865</v>
      </c>
    </row>
    <row r="306" spans="1:30" hidden="1" x14ac:dyDescent="0.35">
      <c r="A306" t="s">
        <v>1696</v>
      </c>
      <c r="B306" t="s">
        <v>1697</v>
      </c>
      <c r="C306" t="s">
        <v>32</v>
      </c>
      <c r="D306" t="s">
        <v>1698</v>
      </c>
      <c r="E306" t="s">
        <v>102</v>
      </c>
      <c r="F306" t="s">
        <v>198</v>
      </c>
      <c r="G306" s="1">
        <v>45048</v>
      </c>
      <c r="H306" s="1">
        <v>45091</v>
      </c>
      <c r="I306" s="1">
        <v>45898</v>
      </c>
      <c r="J306" s="1">
        <v>45884</v>
      </c>
      <c r="K306" s="1">
        <v>45884</v>
      </c>
      <c r="L306" s="1">
        <v>45978</v>
      </c>
      <c r="M306" t="s">
        <v>172</v>
      </c>
      <c r="N306" t="s">
        <v>37</v>
      </c>
      <c r="O306" t="s">
        <v>622</v>
      </c>
      <c r="P306" t="s">
        <v>1272</v>
      </c>
      <c r="Q306" t="s">
        <v>40</v>
      </c>
      <c r="R306" t="s">
        <v>40</v>
      </c>
      <c r="S306" t="s">
        <v>474</v>
      </c>
      <c r="T306" t="s">
        <v>67</v>
      </c>
      <c r="U306" t="s">
        <v>1338</v>
      </c>
      <c r="V306" t="s">
        <v>35</v>
      </c>
      <c r="W306" t="s">
        <v>35</v>
      </c>
      <c r="X306" t="s">
        <v>403</v>
      </c>
      <c r="Y306" t="s">
        <v>1339</v>
      </c>
      <c r="Z306" t="s">
        <v>40</v>
      </c>
      <c r="AA306" t="s">
        <v>35</v>
      </c>
      <c r="AB306" t="s">
        <v>109</v>
      </c>
      <c r="AC306" t="s">
        <v>35</v>
      </c>
      <c r="AD306" t="str">
        <f>HYPERLINK("https://esastar-publication.sso.esa.int/ESATenderActions/details/60863", "https://esastar-publication.sso.esa.int/ESATenderActions/details/60863")</f>
        <v>https://esastar-publication.sso.esa.int/ESATenderActions/details/60863</v>
      </c>
    </row>
    <row r="307" spans="1:30" x14ac:dyDescent="0.35">
      <c r="A307" t="s">
        <v>1699</v>
      </c>
      <c r="B307" t="s">
        <v>1700</v>
      </c>
      <c r="C307" t="s">
        <v>50</v>
      </c>
      <c r="D307" t="s">
        <v>1701</v>
      </c>
      <c r="E307" t="s">
        <v>34</v>
      </c>
      <c r="F307" t="s">
        <v>35</v>
      </c>
      <c r="G307" s="1">
        <v>45037</v>
      </c>
      <c r="H307" t="s">
        <v>35</v>
      </c>
      <c r="I307" t="s">
        <v>35</v>
      </c>
      <c r="J307" t="s">
        <v>35</v>
      </c>
      <c r="K307" t="s">
        <v>35</v>
      </c>
      <c r="L307" s="1">
        <v>46142</v>
      </c>
      <c r="M307" t="s">
        <v>172</v>
      </c>
      <c r="N307" t="s">
        <v>37</v>
      </c>
      <c r="O307" t="s">
        <v>64</v>
      </c>
      <c r="P307" t="s">
        <v>1702</v>
      </c>
      <c r="Q307" t="s">
        <v>40</v>
      </c>
      <c r="R307" t="s">
        <v>40</v>
      </c>
      <c r="S307" t="s">
        <v>1703</v>
      </c>
      <c r="T307" t="s">
        <v>67</v>
      </c>
      <c r="U307" t="s">
        <v>293</v>
      </c>
      <c r="V307" t="s">
        <v>56</v>
      </c>
      <c r="W307" t="s">
        <v>1704</v>
      </c>
      <c r="X307" t="s">
        <v>35</v>
      </c>
      <c r="Y307" t="s">
        <v>82</v>
      </c>
      <c r="Z307" t="s">
        <v>40</v>
      </c>
      <c r="AA307" t="s">
        <v>35</v>
      </c>
      <c r="AB307" t="s">
        <v>322</v>
      </c>
      <c r="AC307" t="s">
        <v>447</v>
      </c>
      <c r="AD307" t="str">
        <f>HYPERLINK("https://esastar-publication.sso.esa.int/ESATenderActions/details/60484", "https://esastar-publication.sso.esa.int/ESATenderActions/details/60484")</f>
        <v>https://esastar-publication.sso.esa.int/ESATenderActions/details/60484</v>
      </c>
    </row>
    <row r="308" spans="1:30" x14ac:dyDescent="0.35">
      <c r="A308" t="s">
        <v>1705</v>
      </c>
      <c r="B308" t="s">
        <v>1706</v>
      </c>
      <c r="C308" t="s">
        <v>50</v>
      </c>
      <c r="D308" t="s">
        <v>1707</v>
      </c>
      <c r="E308" t="s">
        <v>34</v>
      </c>
      <c r="F308" t="s">
        <v>35</v>
      </c>
      <c r="G308" s="1">
        <v>45037</v>
      </c>
      <c r="H308" t="s">
        <v>35</v>
      </c>
      <c r="I308" t="s">
        <v>35</v>
      </c>
      <c r="J308" t="s">
        <v>35</v>
      </c>
      <c r="K308" t="s">
        <v>35</v>
      </c>
      <c r="L308" s="1">
        <v>46119</v>
      </c>
      <c r="M308" t="s">
        <v>172</v>
      </c>
      <c r="N308" t="s">
        <v>37</v>
      </c>
      <c r="O308" t="s">
        <v>64</v>
      </c>
      <c r="P308" t="s">
        <v>140</v>
      </c>
      <c r="Q308" t="s">
        <v>40</v>
      </c>
      <c r="R308" t="s">
        <v>40</v>
      </c>
      <c r="S308" t="s">
        <v>1708</v>
      </c>
      <c r="T308" t="s">
        <v>67</v>
      </c>
      <c r="U308" t="s">
        <v>735</v>
      </c>
      <c r="V308" t="s">
        <v>56</v>
      </c>
      <c r="W308" t="s">
        <v>1704</v>
      </c>
      <c r="X308" t="s">
        <v>35</v>
      </c>
      <c r="Y308" t="s">
        <v>999</v>
      </c>
      <c r="Z308" t="s">
        <v>40</v>
      </c>
      <c r="AA308" t="s">
        <v>35</v>
      </c>
      <c r="AB308" t="s">
        <v>811</v>
      </c>
      <c r="AC308" t="s">
        <v>1709</v>
      </c>
      <c r="AD308" t="str">
        <f>HYPERLINK("https://esastar-publication.sso.esa.int/ESATenderActions/details/60474", "https://esastar-publication.sso.esa.int/ESATenderActions/details/60474")</f>
        <v>https://esastar-publication.sso.esa.int/ESATenderActions/details/60474</v>
      </c>
    </row>
    <row r="309" spans="1:30" x14ac:dyDescent="0.35">
      <c r="A309" t="s">
        <v>1710</v>
      </c>
      <c r="B309" t="s">
        <v>1711</v>
      </c>
      <c r="C309" t="s">
        <v>50</v>
      </c>
      <c r="D309" t="s">
        <v>1712</v>
      </c>
      <c r="E309" t="s">
        <v>34</v>
      </c>
      <c r="F309" t="s">
        <v>35</v>
      </c>
      <c r="G309" s="1">
        <v>45021</v>
      </c>
      <c r="H309" t="s">
        <v>35</v>
      </c>
      <c r="I309" t="s">
        <v>35</v>
      </c>
      <c r="J309" t="s">
        <v>35</v>
      </c>
      <c r="K309" t="s">
        <v>35</v>
      </c>
      <c r="L309" s="1">
        <v>45369</v>
      </c>
      <c r="M309" t="s">
        <v>172</v>
      </c>
      <c r="N309" t="s">
        <v>37</v>
      </c>
      <c r="O309" t="s">
        <v>64</v>
      </c>
      <c r="P309" t="s">
        <v>1702</v>
      </c>
      <c r="Q309" t="s">
        <v>40</v>
      </c>
      <c r="R309" t="s">
        <v>40</v>
      </c>
      <c r="S309" t="s">
        <v>123</v>
      </c>
      <c r="T309" t="s">
        <v>67</v>
      </c>
      <c r="U309" t="s">
        <v>293</v>
      </c>
      <c r="V309" t="s">
        <v>56</v>
      </c>
      <c r="W309" t="s">
        <v>967</v>
      </c>
      <c r="X309" t="s">
        <v>35</v>
      </c>
      <c r="Y309" t="s">
        <v>82</v>
      </c>
      <c r="Z309" t="s">
        <v>40</v>
      </c>
      <c r="AA309" t="s">
        <v>35</v>
      </c>
      <c r="AB309" t="s">
        <v>826</v>
      </c>
      <c r="AC309" t="s">
        <v>979</v>
      </c>
      <c r="AD309" t="str">
        <f>HYPERLINK("https://esastar-publication.sso.esa.int/ESATenderActions/details/59753", "https://esastar-publication.sso.esa.int/ESATenderActions/details/59753")</f>
        <v>https://esastar-publication.sso.esa.int/ESATenderActions/details/59753</v>
      </c>
    </row>
    <row r="310" spans="1:30" x14ac:dyDescent="0.35">
      <c r="A310" t="s">
        <v>1713</v>
      </c>
      <c r="B310" t="s">
        <v>1714</v>
      </c>
      <c r="C310" t="s">
        <v>50</v>
      </c>
      <c r="D310" t="s">
        <v>1715</v>
      </c>
      <c r="E310" t="s">
        <v>34</v>
      </c>
      <c r="F310" t="s">
        <v>35</v>
      </c>
      <c r="G310" s="1">
        <v>45021</v>
      </c>
      <c r="H310" t="s">
        <v>35</v>
      </c>
      <c r="I310" t="s">
        <v>35</v>
      </c>
      <c r="J310" t="s">
        <v>35</v>
      </c>
      <c r="K310" t="s">
        <v>35</v>
      </c>
      <c r="L310" s="1">
        <v>46142</v>
      </c>
      <c r="M310" t="s">
        <v>172</v>
      </c>
      <c r="N310" t="s">
        <v>37</v>
      </c>
      <c r="O310" t="s">
        <v>64</v>
      </c>
      <c r="P310" t="s">
        <v>1702</v>
      </c>
      <c r="Q310" t="s">
        <v>40</v>
      </c>
      <c r="R310" t="s">
        <v>40</v>
      </c>
      <c r="S310" t="s">
        <v>1470</v>
      </c>
      <c r="T310" t="s">
        <v>67</v>
      </c>
      <c r="U310" t="s">
        <v>293</v>
      </c>
      <c r="V310" t="s">
        <v>56</v>
      </c>
      <c r="W310" t="s">
        <v>1274</v>
      </c>
      <c r="X310" t="s">
        <v>35</v>
      </c>
      <c r="Y310" t="s">
        <v>82</v>
      </c>
      <c r="Z310" t="s">
        <v>40</v>
      </c>
      <c r="AA310" t="s">
        <v>35</v>
      </c>
      <c r="AB310" t="s">
        <v>1017</v>
      </c>
      <c r="AC310" t="s">
        <v>1716</v>
      </c>
      <c r="AD310" t="str">
        <f>HYPERLINK("https://esastar-publication.sso.esa.int/ESATenderActions/details/59741", "https://esastar-publication.sso.esa.int/ESATenderActions/details/59741")</f>
        <v>https://esastar-publication.sso.esa.int/ESATenderActions/details/59741</v>
      </c>
    </row>
    <row r="311" spans="1:30" x14ac:dyDescent="0.35">
      <c r="A311" t="s">
        <v>1717</v>
      </c>
      <c r="B311" t="s">
        <v>1718</v>
      </c>
      <c r="C311" t="s">
        <v>50</v>
      </c>
      <c r="D311" t="s">
        <v>1719</v>
      </c>
      <c r="E311" t="s">
        <v>34</v>
      </c>
      <c r="F311" t="s">
        <v>35</v>
      </c>
      <c r="G311" s="1">
        <v>45021</v>
      </c>
      <c r="H311" t="s">
        <v>35</v>
      </c>
      <c r="I311" t="s">
        <v>35</v>
      </c>
      <c r="J311" t="s">
        <v>35</v>
      </c>
      <c r="K311" t="s">
        <v>35</v>
      </c>
      <c r="L311" s="1">
        <v>46142</v>
      </c>
      <c r="M311" t="s">
        <v>172</v>
      </c>
      <c r="N311" t="s">
        <v>37</v>
      </c>
      <c r="O311" t="s">
        <v>64</v>
      </c>
      <c r="P311" t="s">
        <v>1702</v>
      </c>
      <c r="Q311" t="s">
        <v>40</v>
      </c>
      <c r="R311" t="s">
        <v>40</v>
      </c>
      <c r="S311" t="s">
        <v>1470</v>
      </c>
      <c r="T311" t="s">
        <v>67</v>
      </c>
      <c r="U311" t="s">
        <v>293</v>
      </c>
      <c r="V311" t="s">
        <v>56</v>
      </c>
      <c r="W311" t="s">
        <v>1704</v>
      </c>
      <c r="X311" t="s">
        <v>35</v>
      </c>
      <c r="Y311" t="s">
        <v>82</v>
      </c>
      <c r="Z311" t="s">
        <v>40</v>
      </c>
      <c r="AA311" t="s">
        <v>35</v>
      </c>
      <c r="AB311" t="s">
        <v>1720</v>
      </c>
      <c r="AC311" t="s">
        <v>1721</v>
      </c>
      <c r="AD311" t="str">
        <f>HYPERLINK("https://esastar-publication.sso.esa.int/ESATenderActions/details/59738", "https://esastar-publication.sso.esa.int/ESATenderActions/details/59738")</f>
        <v>https://esastar-publication.sso.esa.int/ESATenderActions/details/59738</v>
      </c>
    </row>
    <row r="312" spans="1:30" x14ac:dyDescent="0.35">
      <c r="A312" t="s">
        <v>1722</v>
      </c>
      <c r="B312" t="s">
        <v>1723</v>
      </c>
      <c r="C312" t="s">
        <v>50</v>
      </c>
      <c r="D312" t="s">
        <v>1724</v>
      </c>
      <c r="E312" t="s">
        <v>34</v>
      </c>
      <c r="F312" t="s">
        <v>35</v>
      </c>
      <c r="G312" s="1">
        <v>45009</v>
      </c>
      <c r="H312" t="s">
        <v>35</v>
      </c>
      <c r="I312" t="s">
        <v>35</v>
      </c>
      <c r="J312" t="s">
        <v>35</v>
      </c>
      <c r="K312" t="s">
        <v>35</v>
      </c>
      <c r="L312" s="1">
        <v>46142</v>
      </c>
      <c r="M312" t="s">
        <v>172</v>
      </c>
      <c r="N312" t="s">
        <v>37</v>
      </c>
      <c r="O312" t="s">
        <v>64</v>
      </c>
      <c r="P312" t="s">
        <v>1702</v>
      </c>
      <c r="Q312" t="s">
        <v>40</v>
      </c>
      <c r="R312" t="s">
        <v>40</v>
      </c>
      <c r="S312" t="s">
        <v>1470</v>
      </c>
      <c r="T312" t="s">
        <v>141</v>
      </c>
      <c r="U312" t="s">
        <v>293</v>
      </c>
      <c r="V312" t="s">
        <v>80</v>
      </c>
      <c r="W312" t="s">
        <v>125</v>
      </c>
      <c r="X312" t="s">
        <v>35</v>
      </c>
      <c r="Y312" t="s">
        <v>82</v>
      </c>
      <c r="Z312" t="s">
        <v>40</v>
      </c>
      <c r="AA312" t="s">
        <v>35</v>
      </c>
      <c r="AB312" t="s">
        <v>1725</v>
      </c>
      <c r="AC312" t="s">
        <v>1726</v>
      </c>
      <c r="AD312" t="str">
        <f>HYPERLINK("https://esastar-publication.sso.esa.int/ESATenderActions/details/59070", "https://esastar-publication.sso.esa.int/ESATenderActions/details/59070")</f>
        <v>https://esastar-publication.sso.esa.int/ESATenderActions/details/59070</v>
      </c>
    </row>
    <row r="313" spans="1:30" hidden="1" x14ac:dyDescent="0.35">
      <c r="A313" t="s">
        <v>1727</v>
      </c>
      <c r="B313" t="s">
        <v>1728</v>
      </c>
      <c r="C313" t="s">
        <v>32</v>
      </c>
      <c r="D313" t="s">
        <v>1729</v>
      </c>
      <c r="E313" t="s">
        <v>102</v>
      </c>
      <c r="F313" t="s">
        <v>352</v>
      </c>
      <c r="G313" s="1">
        <v>45001</v>
      </c>
      <c r="H313" s="1">
        <v>45020</v>
      </c>
      <c r="I313" s="1">
        <v>46022</v>
      </c>
      <c r="J313" s="1">
        <v>46021</v>
      </c>
      <c r="K313" s="1">
        <v>46021</v>
      </c>
      <c r="L313" s="1">
        <v>46001</v>
      </c>
      <c r="M313" t="s">
        <v>172</v>
      </c>
      <c r="N313" t="s">
        <v>37</v>
      </c>
      <c r="O313" t="s">
        <v>199</v>
      </c>
      <c r="P313" t="s">
        <v>35</v>
      </c>
      <c r="Q313" t="s">
        <v>40</v>
      </c>
      <c r="R313" t="s">
        <v>40</v>
      </c>
      <c r="S313" t="s">
        <v>257</v>
      </c>
      <c r="T313" t="s">
        <v>67</v>
      </c>
      <c r="U313" t="s">
        <v>1062</v>
      </c>
      <c r="V313" t="s">
        <v>35</v>
      </c>
      <c r="W313" t="s">
        <v>35</v>
      </c>
      <c r="X313" t="s">
        <v>556</v>
      </c>
      <c r="Y313" t="s">
        <v>1063</v>
      </c>
      <c r="Z313" t="s">
        <v>40</v>
      </c>
      <c r="AA313" t="s">
        <v>35</v>
      </c>
      <c r="AB313" t="s">
        <v>109</v>
      </c>
      <c r="AC313" t="s">
        <v>35</v>
      </c>
      <c r="AD313" t="str">
        <f>HYPERLINK("https://esastar-publication.sso.esa.int/ESATenderActions/details/58687", "https://esastar-publication.sso.esa.int/ESATenderActions/details/58687")</f>
        <v>https://esastar-publication.sso.esa.int/ESATenderActions/details/58687</v>
      </c>
    </row>
    <row r="314" spans="1:30" hidden="1" x14ac:dyDescent="0.35">
      <c r="A314" t="s">
        <v>1730</v>
      </c>
      <c r="B314" t="s">
        <v>1731</v>
      </c>
      <c r="C314" t="s">
        <v>32</v>
      </c>
      <c r="D314" t="s">
        <v>1732</v>
      </c>
      <c r="E314" t="s">
        <v>102</v>
      </c>
      <c r="F314" t="s">
        <v>352</v>
      </c>
      <c r="G314" s="1">
        <v>45001</v>
      </c>
      <c r="H314" s="1">
        <v>45029</v>
      </c>
      <c r="I314" s="1">
        <v>46112</v>
      </c>
      <c r="J314" s="1">
        <v>46098</v>
      </c>
      <c r="K314" s="1">
        <v>46098</v>
      </c>
      <c r="L314" s="1">
        <v>46205</v>
      </c>
      <c r="M314" t="s">
        <v>172</v>
      </c>
      <c r="N314" t="s">
        <v>37</v>
      </c>
      <c r="O314" t="s">
        <v>199</v>
      </c>
      <c r="P314" t="s">
        <v>1272</v>
      </c>
      <c r="Q314" t="s">
        <v>40</v>
      </c>
      <c r="R314" t="s">
        <v>40</v>
      </c>
      <c r="S314" t="s">
        <v>1273</v>
      </c>
      <c r="T314" t="s">
        <v>67</v>
      </c>
      <c r="U314" t="s">
        <v>1733</v>
      </c>
      <c r="V314" t="s">
        <v>35</v>
      </c>
      <c r="W314" t="s">
        <v>35</v>
      </c>
      <c r="X314" t="s">
        <v>1274</v>
      </c>
      <c r="Y314" t="s">
        <v>1734</v>
      </c>
      <c r="Z314" t="s">
        <v>40</v>
      </c>
      <c r="AA314" t="s">
        <v>35</v>
      </c>
      <c r="AB314" t="s">
        <v>109</v>
      </c>
      <c r="AC314" t="s">
        <v>35</v>
      </c>
      <c r="AD314" t="str">
        <f>HYPERLINK("https://esastar-publication.sso.esa.int/ESATenderActions/details/58682", "https://esastar-publication.sso.esa.int/ESATenderActions/details/58682")</f>
        <v>https://esastar-publication.sso.esa.int/ESATenderActions/details/58682</v>
      </c>
    </row>
    <row r="315" spans="1:30" hidden="1" x14ac:dyDescent="0.35">
      <c r="A315" t="s">
        <v>1735</v>
      </c>
      <c r="B315" t="s">
        <v>1736</v>
      </c>
      <c r="C315" t="s">
        <v>32</v>
      </c>
      <c r="D315" t="s">
        <v>1737</v>
      </c>
      <c r="E315" t="s">
        <v>102</v>
      </c>
      <c r="F315" t="s">
        <v>198</v>
      </c>
      <c r="G315" s="1">
        <v>44987</v>
      </c>
      <c r="H315" s="1">
        <v>45022</v>
      </c>
      <c r="I315" s="1">
        <v>45107</v>
      </c>
      <c r="J315" s="1">
        <v>45093</v>
      </c>
      <c r="K315" s="1">
        <v>45093</v>
      </c>
      <c r="L315" s="1">
        <v>45121</v>
      </c>
      <c r="M315" t="s">
        <v>75</v>
      </c>
      <c r="N315" t="s">
        <v>501</v>
      </c>
      <c r="O315" t="s">
        <v>622</v>
      </c>
      <c r="P315" t="s">
        <v>1702</v>
      </c>
      <c r="Q315" t="s">
        <v>40</v>
      </c>
      <c r="R315" t="s">
        <v>40</v>
      </c>
      <c r="S315" t="s">
        <v>1694</v>
      </c>
      <c r="T315" t="s">
        <v>67</v>
      </c>
      <c r="U315" t="s">
        <v>1338</v>
      </c>
      <c r="V315" t="s">
        <v>35</v>
      </c>
      <c r="W315" t="s">
        <v>35</v>
      </c>
      <c r="X315" t="s">
        <v>312</v>
      </c>
      <c r="Y315" t="s">
        <v>1738</v>
      </c>
      <c r="Z315" t="s">
        <v>40</v>
      </c>
      <c r="AA315" t="s">
        <v>35</v>
      </c>
      <c r="AB315" t="s">
        <v>109</v>
      </c>
      <c r="AC315" t="s">
        <v>1652</v>
      </c>
      <c r="AD315" t="str">
        <f>HYPERLINK("https://esastar-publication.sso.esa.int/ESATenderActions/details/58027", "https://esastar-publication.sso.esa.int/ESATenderActions/details/58027")</f>
        <v>https://esastar-publication.sso.esa.int/ESATenderActions/details/58027</v>
      </c>
    </row>
    <row r="316" spans="1:30" hidden="1" x14ac:dyDescent="0.35">
      <c r="A316" t="s">
        <v>1739</v>
      </c>
      <c r="B316" t="s">
        <v>1740</v>
      </c>
      <c r="C316" t="s">
        <v>32</v>
      </c>
      <c r="D316" t="s">
        <v>1741</v>
      </c>
      <c r="E316" t="s">
        <v>102</v>
      </c>
      <c r="F316" t="s">
        <v>352</v>
      </c>
      <c r="G316" s="1">
        <v>44959</v>
      </c>
      <c r="H316" s="1">
        <v>44995</v>
      </c>
      <c r="I316" s="1">
        <v>46022</v>
      </c>
      <c r="J316" s="1">
        <v>46008</v>
      </c>
      <c r="K316" s="1">
        <v>46008</v>
      </c>
      <c r="L316" s="1">
        <v>45944</v>
      </c>
      <c r="M316" t="s">
        <v>172</v>
      </c>
      <c r="N316" t="s">
        <v>173</v>
      </c>
      <c r="O316" t="s">
        <v>199</v>
      </c>
      <c r="P316" t="s">
        <v>180</v>
      </c>
      <c r="Q316" t="s">
        <v>40</v>
      </c>
      <c r="R316" t="s">
        <v>40</v>
      </c>
      <c r="S316" t="s">
        <v>1184</v>
      </c>
      <c r="T316" t="s">
        <v>67</v>
      </c>
      <c r="U316" t="s">
        <v>1742</v>
      </c>
      <c r="V316" t="s">
        <v>35</v>
      </c>
      <c r="W316" t="s">
        <v>35</v>
      </c>
      <c r="X316" t="s">
        <v>1743</v>
      </c>
      <c r="Y316" t="s">
        <v>1744</v>
      </c>
      <c r="Z316" t="s">
        <v>40</v>
      </c>
      <c r="AA316" t="s">
        <v>35</v>
      </c>
      <c r="AB316" t="s">
        <v>821</v>
      </c>
      <c r="AC316" t="s">
        <v>1188</v>
      </c>
      <c r="AD316" t="str">
        <f>HYPERLINK("https://esastar-publication.sso.esa.int/ESATenderActions/details/56553", "https://esastar-publication.sso.esa.int/ESATenderActions/details/56553")</f>
        <v>https://esastar-publication.sso.esa.int/ESATenderActions/details/56553</v>
      </c>
    </row>
    <row r="317" spans="1:30" hidden="1" x14ac:dyDescent="0.35">
      <c r="A317" t="s">
        <v>1745</v>
      </c>
      <c r="B317" t="s">
        <v>1746</v>
      </c>
      <c r="C317" t="s">
        <v>32</v>
      </c>
      <c r="D317" t="s">
        <v>351</v>
      </c>
      <c r="E317" t="s">
        <v>102</v>
      </c>
      <c r="F317" t="s">
        <v>352</v>
      </c>
      <c r="G317" s="1">
        <v>44952</v>
      </c>
      <c r="H317" s="1">
        <v>45006</v>
      </c>
      <c r="I317" s="1">
        <v>46752</v>
      </c>
      <c r="J317" s="1">
        <v>46738</v>
      </c>
      <c r="K317" s="1">
        <v>46738</v>
      </c>
      <c r="L317" s="1">
        <v>46304</v>
      </c>
      <c r="M317" t="s">
        <v>172</v>
      </c>
      <c r="N317" t="s">
        <v>37</v>
      </c>
      <c r="O317" t="s">
        <v>199</v>
      </c>
      <c r="P317" t="s">
        <v>35</v>
      </c>
      <c r="Q317" t="s">
        <v>40</v>
      </c>
      <c r="R317" t="s">
        <v>40</v>
      </c>
      <c r="S317" t="s">
        <v>353</v>
      </c>
      <c r="T317" t="s">
        <v>67</v>
      </c>
      <c r="U317" t="s">
        <v>114</v>
      </c>
      <c r="V317" t="s">
        <v>35</v>
      </c>
      <c r="W317" t="s">
        <v>35</v>
      </c>
      <c r="X317" t="s">
        <v>403</v>
      </c>
      <c r="Y317" t="s">
        <v>1747</v>
      </c>
      <c r="Z317" t="s">
        <v>40</v>
      </c>
      <c r="AA317" t="s">
        <v>35</v>
      </c>
      <c r="AB317" t="s">
        <v>109</v>
      </c>
      <c r="AC317" t="s">
        <v>35</v>
      </c>
      <c r="AD317" t="str">
        <f>HYPERLINK("https://esastar-publication.sso.esa.int/ESATenderActions/details/56123", "https://esastar-publication.sso.esa.int/ESATenderActions/details/56123")</f>
        <v>https://esastar-publication.sso.esa.int/ESATenderActions/details/56123</v>
      </c>
    </row>
    <row r="318" spans="1:30" hidden="1" x14ac:dyDescent="0.35">
      <c r="A318" t="s">
        <v>1748</v>
      </c>
      <c r="B318" t="s">
        <v>1749</v>
      </c>
      <c r="C318" t="s">
        <v>32</v>
      </c>
      <c r="D318" t="s">
        <v>888</v>
      </c>
      <c r="E318" t="s">
        <v>102</v>
      </c>
      <c r="F318" t="s">
        <v>352</v>
      </c>
      <c r="G318" s="1">
        <v>44931</v>
      </c>
      <c r="H318" s="1">
        <v>44974</v>
      </c>
      <c r="I318" s="1">
        <v>45859</v>
      </c>
      <c r="J318" s="1">
        <v>45845</v>
      </c>
      <c r="K318" s="1">
        <v>45845</v>
      </c>
      <c r="L318" s="1">
        <v>45862</v>
      </c>
      <c r="M318" t="s">
        <v>172</v>
      </c>
      <c r="N318" t="s">
        <v>37</v>
      </c>
      <c r="O318" t="s">
        <v>199</v>
      </c>
      <c r="P318" t="s">
        <v>140</v>
      </c>
      <c r="Q318" t="s">
        <v>40</v>
      </c>
      <c r="R318" t="s">
        <v>40</v>
      </c>
      <c r="S318" t="s">
        <v>734</v>
      </c>
      <c r="T318" t="s">
        <v>67</v>
      </c>
      <c r="U318" t="s">
        <v>879</v>
      </c>
      <c r="V318" t="s">
        <v>35</v>
      </c>
      <c r="W318" t="s">
        <v>35</v>
      </c>
      <c r="X318" t="s">
        <v>1616</v>
      </c>
      <c r="Y318" t="s">
        <v>1750</v>
      </c>
      <c r="Z318" t="s">
        <v>40</v>
      </c>
      <c r="AA318" t="s">
        <v>35</v>
      </c>
      <c r="AB318" t="s">
        <v>109</v>
      </c>
      <c r="AC318" t="s">
        <v>35</v>
      </c>
      <c r="AD318" t="str">
        <f>HYPERLINK("https://esastar-publication.sso.esa.int/ESATenderActions/details/55124", "https://esastar-publication.sso.esa.int/ESATenderActions/details/55124")</f>
        <v>https://esastar-publication.sso.esa.int/ESATenderActions/details/55124</v>
      </c>
    </row>
    <row r="319" spans="1:30" hidden="1" x14ac:dyDescent="0.35">
      <c r="A319" t="s">
        <v>1751</v>
      </c>
      <c r="B319" t="s">
        <v>1752</v>
      </c>
      <c r="C319" t="s">
        <v>32</v>
      </c>
      <c r="D319" t="s">
        <v>1753</v>
      </c>
      <c r="E319" t="s">
        <v>102</v>
      </c>
      <c r="F319" t="s">
        <v>198</v>
      </c>
      <c r="G319" s="1">
        <v>44883</v>
      </c>
      <c r="H319" s="1">
        <v>44911</v>
      </c>
      <c r="I319" s="1">
        <v>44981</v>
      </c>
      <c r="J319" s="1">
        <v>44967</v>
      </c>
      <c r="K319" s="1">
        <v>44967</v>
      </c>
      <c r="L319" s="1">
        <v>45022</v>
      </c>
      <c r="M319" t="s">
        <v>172</v>
      </c>
      <c r="N319" t="s">
        <v>501</v>
      </c>
      <c r="O319" t="s">
        <v>622</v>
      </c>
      <c r="P319" t="s">
        <v>1702</v>
      </c>
      <c r="Q319" t="s">
        <v>40</v>
      </c>
      <c r="R319" t="s">
        <v>40</v>
      </c>
      <c r="S319" t="s">
        <v>1694</v>
      </c>
      <c r="T319" t="s">
        <v>67</v>
      </c>
      <c r="U319" t="s">
        <v>1754</v>
      </c>
      <c r="V319" t="s">
        <v>35</v>
      </c>
      <c r="W319" t="s">
        <v>35</v>
      </c>
      <c r="X319" t="s">
        <v>312</v>
      </c>
      <c r="Y319" t="s">
        <v>1755</v>
      </c>
      <c r="Z319" t="s">
        <v>40</v>
      </c>
      <c r="AA319" t="s">
        <v>35</v>
      </c>
      <c r="AB319" t="s">
        <v>109</v>
      </c>
      <c r="AC319" t="s">
        <v>1652</v>
      </c>
      <c r="AD319" t="str">
        <f>HYPERLINK("https://esastar-publication.sso.esa.int/ESATenderActions/details/52422", "https://esastar-publication.sso.esa.int/ESATenderActions/details/52422")</f>
        <v>https://esastar-publication.sso.esa.int/ESATenderActions/details/52422</v>
      </c>
    </row>
    <row r="320" spans="1:30" x14ac:dyDescent="0.35">
      <c r="A320" t="s">
        <v>1756</v>
      </c>
      <c r="B320" t="s">
        <v>1757</v>
      </c>
      <c r="C320" t="s">
        <v>50</v>
      </c>
      <c r="D320" t="s">
        <v>1758</v>
      </c>
      <c r="E320" t="s">
        <v>34</v>
      </c>
      <c r="F320" t="s">
        <v>35</v>
      </c>
      <c r="G320" s="1">
        <v>44849</v>
      </c>
      <c r="H320" t="s">
        <v>35</v>
      </c>
      <c r="I320" t="s">
        <v>35</v>
      </c>
      <c r="J320" t="s">
        <v>35</v>
      </c>
      <c r="K320" t="s">
        <v>35</v>
      </c>
      <c r="L320" s="1">
        <v>44849</v>
      </c>
      <c r="M320" t="s">
        <v>52</v>
      </c>
      <c r="N320" t="s">
        <v>76</v>
      </c>
      <c r="O320" t="s">
        <v>64</v>
      </c>
      <c r="P320" t="s">
        <v>77</v>
      </c>
      <c r="Q320" t="s">
        <v>40</v>
      </c>
      <c r="R320" t="s">
        <v>40</v>
      </c>
      <c r="S320" t="s">
        <v>200</v>
      </c>
      <c r="T320" t="s">
        <v>67</v>
      </c>
      <c r="U320" t="s">
        <v>1759</v>
      </c>
      <c r="V320" t="s">
        <v>80</v>
      </c>
      <c r="W320" t="s">
        <v>1760</v>
      </c>
      <c r="X320" t="s">
        <v>35</v>
      </c>
      <c r="Y320" t="s">
        <v>1761</v>
      </c>
      <c r="Z320" t="s">
        <v>40</v>
      </c>
      <c r="AA320" t="s">
        <v>35</v>
      </c>
      <c r="AB320" t="s">
        <v>705</v>
      </c>
      <c r="AC320" t="s">
        <v>35</v>
      </c>
      <c r="AD320" t="str">
        <f>HYPERLINK("https://esastar-publication.sso.esa.int/ESATenderActions/details/50546", "https://esastar-publication.sso.esa.int/ESATenderActions/details/50546")</f>
        <v>https://esastar-publication.sso.esa.int/ESATenderActions/details/50546</v>
      </c>
    </row>
    <row r="321" spans="1:30" x14ac:dyDescent="0.35">
      <c r="A321" t="s">
        <v>1762</v>
      </c>
      <c r="B321" t="s">
        <v>1763</v>
      </c>
      <c r="C321" t="s">
        <v>50</v>
      </c>
      <c r="D321" t="s">
        <v>1764</v>
      </c>
      <c r="E321" t="s">
        <v>34</v>
      </c>
      <c r="F321" t="s">
        <v>35</v>
      </c>
      <c r="G321" s="1">
        <v>44849</v>
      </c>
      <c r="H321" t="s">
        <v>35</v>
      </c>
      <c r="I321" t="s">
        <v>35</v>
      </c>
      <c r="J321" t="s">
        <v>35</v>
      </c>
      <c r="K321" t="s">
        <v>35</v>
      </c>
      <c r="L321" s="1">
        <v>44903</v>
      </c>
      <c r="M321" t="s">
        <v>172</v>
      </c>
      <c r="N321" t="s">
        <v>37</v>
      </c>
      <c r="O321" t="s">
        <v>38</v>
      </c>
      <c r="P321" t="s">
        <v>39</v>
      </c>
      <c r="Q321" t="s">
        <v>40</v>
      </c>
      <c r="R321" t="s">
        <v>40</v>
      </c>
      <c r="S321" t="s">
        <v>1541</v>
      </c>
      <c r="T321" t="s">
        <v>67</v>
      </c>
      <c r="U321" t="s">
        <v>43</v>
      </c>
      <c r="V321" t="s">
        <v>80</v>
      </c>
      <c r="W321" t="s">
        <v>35</v>
      </c>
      <c r="X321" t="s">
        <v>35</v>
      </c>
      <c r="Y321" t="s">
        <v>1475</v>
      </c>
      <c r="Z321" t="s">
        <v>40</v>
      </c>
      <c r="AA321" t="s">
        <v>35</v>
      </c>
      <c r="AB321" t="s">
        <v>1765</v>
      </c>
      <c r="AC321" t="s">
        <v>1766</v>
      </c>
      <c r="AD321" t="str">
        <f>HYPERLINK("https://esastar-publication.sso.esa.int/ESATenderActions/details/50543", "https://esastar-publication.sso.esa.int/ESATenderActions/details/50543")</f>
        <v>https://esastar-publication.sso.esa.int/ESATenderActions/details/50543</v>
      </c>
    </row>
    <row r="322" spans="1:30" hidden="1" x14ac:dyDescent="0.35">
      <c r="A322" t="s">
        <v>1767</v>
      </c>
      <c r="B322" t="s">
        <v>1768</v>
      </c>
      <c r="C322" t="s">
        <v>32</v>
      </c>
      <c r="D322" t="s">
        <v>1769</v>
      </c>
      <c r="E322" t="s">
        <v>102</v>
      </c>
      <c r="F322" t="s">
        <v>198</v>
      </c>
      <c r="G322" s="1">
        <v>44809</v>
      </c>
      <c r="H322" s="1">
        <v>44817</v>
      </c>
      <c r="I322" s="1">
        <v>44876</v>
      </c>
      <c r="J322" s="1">
        <v>44869</v>
      </c>
      <c r="K322" s="1">
        <v>44869</v>
      </c>
      <c r="L322" s="1">
        <v>45042</v>
      </c>
      <c r="M322" t="s">
        <v>172</v>
      </c>
      <c r="N322" t="s">
        <v>37</v>
      </c>
      <c r="O322" t="s">
        <v>622</v>
      </c>
      <c r="P322" t="s">
        <v>1702</v>
      </c>
      <c r="Q322" t="s">
        <v>40</v>
      </c>
      <c r="R322" t="s">
        <v>40</v>
      </c>
      <c r="S322" t="s">
        <v>474</v>
      </c>
      <c r="T322" t="s">
        <v>67</v>
      </c>
      <c r="U322" t="s">
        <v>1754</v>
      </c>
      <c r="V322" t="s">
        <v>35</v>
      </c>
      <c r="W322" t="s">
        <v>35</v>
      </c>
      <c r="X322" t="s">
        <v>312</v>
      </c>
      <c r="Y322" t="s">
        <v>1770</v>
      </c>
      <c r="Z322" t="s">
        <v>40</v>
      </c>
      <c r="AA322" t="s">
        <v>35</v>
      </c>
      <c r="AB322" t="s">
        <v>109</v>
      </c>
      <c r="AC322" t="s">
        <v>35</v>
      </c>
      <c r="AD322" t="str">
        <f>HYPERLINK("https://esastar-publication.sso.esa.int/ESATenderActions/details/48443", "https://esastar-publication.sso.esa.int/ESATenderActions/details/48443")</f>
        <v>https://esastar-publication.sso.esa.int/ESATenderActions/details/48443</v>
      </c>
    </row>
    <row r="323" spans="1:30" hidden="1" x14ac:dyDescent="0.35">
      <c r="A323" t="s">
        <v>1771</v>
      </c>
      <c r="B323" t="s">
        <v>1772</v>
      </c>
      <c r="C323" t="s">
        <v>32</v>
      </c>
      <c r="D323" t="s">
        <v>1773</v>
      </c>
      <c r="E323" t="s">
        <v>102</v>
      </c>
      <c r="F323" t="s">
        <v>198</v>
      </c>
      <c r="G323" s="1">
        <v>44749</v>
      </c>
      <c r="H323" s="1">
        <v>44756</v>
      </c>
      <c r="I323" s="1">
        <v>44910</v>
      </c>
      <c r="J323" s="1">
        <v>44896</v>
      </c>
      <c r="K323" s="1">
        <v>44896</v>
      </c>
      <c r="L323" s="1">
        <v>45006</v>
      </c>
      <c r="M323" t="s">
        <v>172</v>
      </c>
      <c r="N323" t="s">
        <v>37</v>
      </c>
      <c r="O323" t="s">
        <v>622</v>
      </c>
      <c r="P323" t="s">
        <v>1702</v>
      </c>
      <c r="Q323" t="s">
        <v>40</v>
      </c>
      <c r="R323" t="s">
        <v>40</v>
      </c>
      <c r="S323" t="s">
        <v>474</v>
      </c>
      <c r="T323" t="s">
        <v>67</v>
      </c>
      <c r="U323" t="s">
        <v>1754</v>
      </c>
      <c r="V323" t="s">
        <v>35</v>
      </c>
      <c r="W323" t="s">
        <v>35</v>
      </c>
      <c r="X323" t="s">
        <v>403</v>
      </c>
      <c r="Y323" t="s">
        <v>1755</v>
      </c>
      <c r="Z323" t="s">
        <v>40</v>
      </c>
      <c r="AA323" t="s">
        <v>35</v>
      </c>
      <c r="AB323" t="s">
        <v>109</v>
      </c>
      <c r="AC323" t="s">
        <v>1652</v>
      </c>
      <c r="AD323" t="str">
        <f>HYPERLINK("https://esastar-publication.sso.esa.int/ESATenderActions/details/45801", "https://esastar-publication.sso.esa.int/ESATenderActions/details/45801")</f>
        <v>https://esastar-publication.sso.esa.int/ESATenderActions/details/45801</v>
      </c>
    </row>
    <row r="324" spans="1:30" hidden="1" x14ac:dyDescent="0.35">
      <c r="A324" t="s">
        <v>1774</v>
      </c>
      <c r="B324" t="s">
        <v>1775</v>
      </c>
      <c r="C324" t="s">
        <v>32</v>
      </c>
      <c r="D324" t="s">
        <v>1776</v>
      </c>
      <c r="E324" t="s">
        <v>102</v>
      </c>
      <c r="F324" t="s">
        <v>352</v>
      </c>
      <c r="G324" s="1">
        <v>44749</v>
      </c>
      <c r="H324" s="1">
        <v>44755</v>
      </c>
      <c r="I324" s="1">
        <v>44789</v>
      </c>
      <c r="J324" s="1">
        <v>44775</v>
      </c>
      <c r="K324" s="1">
        <v>44775</v>
      </c>
      <c r="L324" s="1">
        <v>44755</v>
      </c>
      <c r="M324" t="s">
        <v>122</v>
      </c>
      <c r="N324" t="s">
        <v>173</v>
      </c>
      <c r="O324" t="s">
        <v>64</v>
      </c>
      <c r="P324" t="s">
        <v>35</v>
      </c>
      <c r="Q324" t="s">
        <v>40</v>
      </c>
      <c r="R324" t="s">
        <v>40</v>
      </c>
      <c r="S324" t="s">
        <v>1591</v>
      </c>
      <c r="T324" t="s">
        <v>67</v>
      </c>
      <c r="U324" t="s">
        <v>1777</v>
      </c>
      <c r="V324" t="s">
        <v>35</v>
      </c>
      <c r="W324" t="s">
        <v>35</v>
      </c>
      <c r="X324" t="s">
        <v>1778</v>
      </c>
      <c r="Y324" t="s">
        <v>1475</v>
      </c>
      <c r="Z324" t="s">
        <v>40</v>
      </c>
      <c r="AA324" t="s">
        <v>35</v>
      </c>
      <c r="AB324" t="s">
        <v>1194</v>
      </c>
      <c r="AC324" t="s">
        <v>1779</v>
      </c>
      <c r="AD324" t="str">
        <f>HYPERLINK("https://esastar-publication.sso.esa.int/ESATenderActions/details/45795", "https://esastar-publication.sso.esa.int/ESATenderActions/details/45795")</f>
        <v>https://esastar-publication.sso.esa.int/ESATenderActions/details/45795</v>
      </c>
    </row>
    <row r="325" spans="1:30" x14ac:dyDescent="0.35">
      <c r="A325" t="s">
        <v>1780</v>
      </c>
      <c r="B325" t="s">
        <v>1781</v>
      </c>
      <c r="C325" t="s">
        <v>50</v>
      </c>
      <c r="D325" t="s">
        <v>1782</v>
      </c>
      <c r="E325" t="s">
        <v>34</v>
      </c>
      <c r="F325" t="s">
        <v>35</v>
      </c>
      <c r="G325" s="1">
        <v>44740</v>
      </c>
      <c r="H325" t="s">
        <v>35</v>
      </c>
      <c r="I325" t="s">
        <v>35</v>
      </c>
      <c r="J325" t="s">
        <v>35</v>
      </c>
      <c r="K325" t="s">
        <v>35</v>
      </c>
      <c r="L325" s="1">
        <v>45474</v>
      </c>
      <c r="M325" t="s">
        <v>75</v>
      </c>
      <c r="N325" t="s">
        <v>37</v>
      </c>
      <c r="O325" t="s">
        <v>64</v>
      </c>
      <c r="P325" t="s">
        <v>140</v>
      </c>
      <c r="Q325" t="s">
        <v>40</v>
      </c>
      <c r="R325" t="s">
        <v>40</v>
      </c>
      <c r="S325" t="s">
        <v>950</v>
      </c>
      <c r="T325" t="s">
        <v>67</v>
      </c>
      <c r="U325" t="s">
        <v>1783</v>
      </c>
      <c r="V325" t="s">
        <v>56</v>
      </c>
      <c r="W325" t="s">
        <v>570</v>
      </c>
      <c r="X325" t="s">
        <v>35</v>
      </c>
      <c r="Y325" t="s">
        <v>1784</v>
      </c>
      <c r="Z325" t="s">
        <v>40</v>
      </c>
      <c r="AA325" t="s">
        <v>35</v>
      </c>
      <c r="AB325" t="s">
        <v>517</v>
      </c>
      <c r="AC325" t="s">
        <v>84</v>
      </c>
      <c r="AD325" t="str">
        <f>HYPERLINK("https://esastar-publication.sso.esa.int/ESATenderActions/details/45224", "https://esastar-publication.sso.esa.int/ESATenderActions/details/45224")</f>
        <v>https://esastar-publication.sso.esa.int/ESATenderActions/details/45224</v>
      </c>
    </row>
    <row r="326" spans="1:30" hidden="1" x14ac:dyDescent="0.35">
      <c r="A326" t="s">
        <v>1785</v>
      </c>
      <c r="B326" t="s">
        <v>1786</v>
      </c>
      <c r="C326" t="s">
        <v>32</v>
      </c>
      <c r="D326" t="s">
        <v>1787</v>
      </c>
      <c r="E326" t="s">
        <v>102</v>
      </c>
      <c r="F326" t="s">
        <v>198</v>
      </c>
      <c r="G326" s="1">
        <v>44603</v>
      </c>
      <c r="H326" s="1">
        <v>44608</v>
      </c>
      <c r="I326" s="1">
        <v>44652</v>
      </c>
      <c r="J326" s="1">
        <v>44638</v>
      </c>
      <c r="K326" s="1">
        <v>44638</v>
      </c>
      <c r="L326" s="1">
        <v>44918</v>
      </c>
      <c r="M326" t="s">
        <v>172</v>
      </c>
      <c r="N326" t="s">
        <v>37</v>
      </c>
      <c r="O326" t="s">
        <v>622</v>
      </c>
      <c r="P326" t="s">
        <v>1702</v>
      </c>
      <c r="Q326" t="s">
        <v>40</v>
      </c>
      <c r="R326" t="s">
        <v>40</v>
      </c>
      <c r="S326" t="s">
        <v>474</v>
      </c>
      <c r="T326" t="s">
        <v>67</v>
      </c>
      <c r="U326" t="s">
        <v>1754</v>
      </c>
      <c r="V326" t="s">
        <v>35</v>
      </c>
      <c r="W326" t="s">
        <v>35</v>
      </c>
      <c r="X326" t="s">
        <v>1788</v>
      </c>
      <c r="Y326" t="s">
        <v>1789</v>
      </c>
      <c r="Z326" t="s">
        <v>40</v>
      </c>
      <c r="AA326" t="s">
        <v>35</v>
      </c>
      <c r="AB326" t="s">
        <v>109</v>
      </c>
      <c r="AC326" t="s">
        <v>35</v>
      </c>
      <c r="AD326" t="str">
        <f>HYPERLINK("https://esastar-publication.sso.esa.int/ESATenderActions/details/28732", "https://esastar-publication.sso.esa.int/ESATenderActions/details/28732")</f>
        <v>https://esastar-publication.sso.esa.int/ESATenderActions/details/28732</v>
      </c>
    </row>
    <row r="327" spans="1:30" x14ac:dyDescent="0.35">
      <c r="A327" t="s">
        <v>1790</v>
      </c>
      <c r="B327" t="s">
        <v>1791</v>
      </c>
      <c r="C327" t="s">
        <v>50</v>
      </c>
      <c r="D327" t="s">
        <v>1792</v>
      </c>
      <c r="E327" t="s">
        <v>34</v>
      </c>
      <c r="F327" t="s">
        <v>35</v>
      </c>
      <c r="G327" s="1">
        <v>44593</v>
      </c>
      <c r="H327" t="s">
        <v>35</v>
      </c>
      <c r="I327" t="s">
        <v>35</v>
      </c>
      <c r="J327" t="s">
        <v>35</v>
      </c>
      <c r="K327" t="s">
        <v>35</v>
      </c>
      <c r="L327" s="1">
        <v>45474</v>
      </c>
      <c r="M327" t="s">
        <v>75</v>
      </c>
      <c r="N327" t="s">
        <v>37</v>
      </c>
      <c r="O327" t="s">
        <v>64</v>
      </c>
      <c r="P327" t="s">
        <v>140</v>
      </c>
      <c r="Q327" t="s">
        <v>40</v>
      </c>
      <c r="R327" t="s">
        <v>40</v>
      </c>
      <c r="S327" t="s">
        <v>950</v>
      </c>
      <c r="T327" t="s">
        <v>219</v>
      </c>
      <c r="U327" t="s">
        <v>1287</v>
      </c>
      <c r="V327" t="s">
        <v>80</v>
      </c>
      <c r="W327" t="s">
        <v>570</v>
      </c>
      <c r="X327" t="s">
        <v>35</v>
      </c>
      <c r="Y327" t="s">
        <v>1793</v>
      </c>
      <c r="Z327" t="s">
        <v>40</v>
      </c>
      <c r="AA327" t="s">
        <v>35</v>
      </c>
      <c r="AB327" t="s">
        <v>1794</v>
      </c>
      <c r="AC327" t="s">
        <v>1795</v>
      </c>
      <c r="AD327" t="str">
        <f>HYPERLINK("https://esastar-publication.sso.esa.int/ESATenderActions/details/28169", "https://esastar-publication.sso.esa.int/ESATenderActions/details/28169")</f>
        <v>https://esastar-publication.sso.esa.int/ESATenderActions/details/28169</v>
      </c>
    </row>
    <row r="328" spans="1:30" ht="29" x14ac:dyDescent="0.35">
      <c r="A328" t="s">
        <v>1796</v>
      </c>
      <c r="B328" t="s">
        <v>1797</v>
      </c>
      <c r="C328" t="s">
        <v>50</v>
      </c>
      <c r="D328" t="s">
        <v>1798</v>
      </c>
      <c r="E328" t="s">
        <v>34</v>
      </c>
      <c r="F328" t="s">
        <v>35</v>
      </c>
      <c r="G328" s="1">
        <v>44593</v>
      </c>
      <c r="H328" t="s">
        <v>35</v>
      </c>
      <c r="I328" t="s">
        <v>35</v>
      </c>
      <c r="J328" t="s">
        <v>35</v>
      </c>
      <c r="K328" t="s">
        <v>35</v>
      </c>
      <c r="L328" s="1">
        <v>45474</v>
      </c>
      <c r="M328" t="s">
        <v>75</v>
      </c>
      <c r="N328" t="s">
        <v>37</v>
      </c>
      <c r="O328" t="s">
        <v>64</v>
      </c>
      <c r="P328" t="s">
        <v>140</v>
      </c>
      <c r="Q328" t="s">
        <v>40</v>
      </c>
      <c r="R328" t="s">
        <v>40</v>
      </c>
      <c r="S328" t="s">
        <v>950</v>
      </c>
      <c r="T328" t="s">
        <v>141</v>
      </c>
      <c r="U328" t="s">
        <v>1287</v>
      </c>
      <c r="V328" t="s">
        <v>80</v>
      </c>
      <c r="W328" t="s">
        <v>570</v>
      </c>
      <c r="X328" t="s">
        <v>35</v>
      </c>
      <c r="Y328" t="s">
        <v>1793</v>
      </c>
      <c r="Z328" t="s">
        <v>40</v>
      </c>
      <c r="AA328" t="s">
        <v>35</v>
      </c>
      <c r="AB328" t="s">
        <v>1799</v>
      </c>
      <c r="AC328" t="s">
        <v>1800</v>
      </c>
      <c r="AD328" t="str">
        <f>HYPERLINK("https://esastar-publication.sso.esa.int/ESATenderActions/details/28167", "https://esastar-publication.sso.esa.int/ESATenderActions/details/28167")</f>
        <v>https://esastar-publication.sso.esa.int/ESATenderActions/details/28167</v>
      </c>
    </row>
    <row r="329" spans="1:30" ht="29" x14ac:dyDescent="0.35">
      <c r="A329" t="s">
        <v>1801</v>
      </c>
      <c r="B329" t="s">
        <v>1802</v>
      </c>
      <c r="C329" t="s">
        <v>50</v>
      </c>
      <c r="D329" t="s">
        <v>1803</v>
      </c>
      <c r="E329" t="s">
        <v>34</v>
      </c>
      <c r="F329" t="s">
        <v>35</v>
      </c>
      <c r="G329" s="1">
        <v>44582</v>
      </c>
      <c r="H329" t="s">
        <v>35</v>
      </c>
      <c r="I329" t="s">
        <v>35</v>
      </c>
      <c r="J329" t="s">
        <v>35</v>
      </c>
      <c r="K329" t="s">
        <v>35</v>
      </c>
      <c r="L329" s="1">
        <v>44582</v>
      </c>
      <c r="M329" t="s">
        <v>52</v>
      </c>
      <c r="N329" t="s">
        <v>37</v>
      </c>
      <c r="O329" t="s">
        <v>38</v>
      </c>
      <c r="P329" t="s">
        <v>39</v>
      </c>
      <c r="Q329" t="s">
        <v>40</v>
      </c>
      <c r="R329" t="s">
        <v>40</v>
      </c>
      <c r="S329" t="s">
        <v>657</v>
      </c>
      <c r="T329" t="s">
        <v>141</v>
      </c>
      <c r="U329" t="s">
        <v>43</v>
      </c>
      <c r="V329" t="s">
        <v>80</v>
      </c>
      <c r="W329" t="s">
        <v>1804</v>
      </c>
      <c r="X329" t="s">
        <v>35</v>
      </c>
      <c r="Y329" t="s">
        <v>1107</v>
      </c>
      <c r="Z329" t="s">
        <v>40</v>
      </c>
      <c r="AA329" t="s">
        <v>35</v>
      </c>
      <c r="AB329" t="s">
        <v>1805</v>
      </c>
      <c r="AC329" t="s">
        <v>1806</v>
      </c>
      <c r="AD329" t="str">
        <f>HYPERLINK("https://esastar-publication.sso.esa.int/ESATenderActions/details/27620", "https://esastar-publication.sso.esa.int/ESATenderActions/details/27620")</f>
        <v>https://esastar-publication.sso.esa.int/ESATenderActions/details/27620</v>
      </c>
    </row>
    <row r="330" spans="1:30" hidden="1" x14ac:dyDescent="0.35">
      <c r="A330" t="s">
        <v>1807</v>
      </c>
      <c r="B330" t="s">
        <v>1808</v>
      </c>
      <c r="C330" t="s">
        <v>32</v>
      </c>
      <c r="D330" t="s">
        <v>1809</v>
      </c>
      <c r="E330" t="s">
        <v>102</v>
      </c>
      <c r="F330" t="s">
        <v>352</v>
      </c>
      <c r="G330" s="1">
        <v>44530</v>
      </c>
      <c r="H330" s="1">
        <v>44546</v>
      </c>
      <c r="I330" s="1">
        <v>46752</v>
      </c>
      <c r="J330" s="1">
        <v>46738</v>
      </c>
      <c r="K330" s="1">
        <v>46738</v>
      </c>
      <c r="L330" s="1">
        <v>46245</v>
      </c>
      <c r="M330" t="s">
        <v>172</v>
      </c>
      <c r="N330" t="s">
        <v>501</v>
      </c>
      <c r="O330" t="s">
        <v>64</v>
      </c>
      <c r="P330" t="s">
        <v>1272</v>
      </c>
      <c r="Q330" t="s">
        <v>40</v>
      </c>
      <c r="R330" t="s">
        <v>40</v>
      </c>
      <c r="S330" t="s">
        <v>1810</v>
      </c>
      <c r="T330" t="s">
        <v>67</v>
      </c>
      <c r="U330" t="s">
        <v>1754</v>
      </c>
      <c r="V330" t="s">
        <v>35</v>
      </c>
      <c r="W330" t="s">
        <v>35</v>
      </c>
      <c r="X330" t="s">
        <v>1274</v>
      </c>
      <c r="Y330" t="s">
        <v>1811</v>
      </c>
      <c r="Z330" t="s">
        <v>40</v>
      </c>
      <c r="AA330" t="s">
        <v>35</v>
      </c>
      <c r="AB330" t="s">
        <v>109</v>
      </c>
      <c r="AC330" t="s">
        <v>35</v>
      </c>
      <c r="AD330" t="str">
        <f>HYPERLINK("https://esastar-publication.sso.esa.int/ESATenderActions/details/25101", "https://esastar-publication.sso.esa.int/ESATenderActions/details/25101")</f>
        <v>https://esastar-publication.sso.esa.int/ESATenderActions/details/25101</v>
      </c>
    </row>
    <row r="331" spans="1:30" hidden="1" x14ac:dyDescent="0.35">
      <c r="A331" t="s">
        <v>1812</v>
      </c>
      <c r="B331" t="s">
        <v>1813</v>
      </c>
      <c r="C331" t="s">
        <v>32</v>
      </c>
      <c r="D331" t="s">
        <v>1814</v>
      </c>
      <c r="E331" t="s">
        <v>102</v>
      </c>
      <c r="F331" t="s">
        <v>352</v>
      </c>
      <c r="G331" s="1">
        <v>44512</v>
      </c>
      <c r="H331" s="1">
        <v>44623</v>
      </c>
      <c r="I331" s="1">
        <v>45986</v>
      </c>
      <c r="J331" s="1">
        <v>45972</v>
      </c>
      <c r="K331" s="1">
        <v>45972</v>
      </c>
      <c r="L331" s="1">
        <v>45999</v>
      </c>
      <c r="M331" t="s">
        <v>75</v>
      </c>
      <c r="N331" t="s">
        <v>37</v>
      </c>
      <c r="O331" t="s">
        <v>64</v>
      </c>
      <c r="P331" t="s">
        <v>1272</v>
      </c>
      <c r="Q331" t="s">
        <v>40</v>
      </c>
      <c r="R331" t="s">
        <v>40</v>
      </c>
      <c r="S331" t="s">
        <v>474</v>
      </c>
      <c r="T331" t="s">
        <v>67</v>
      </c>
      <c r="U331" t="s">
        <v>1815</v>
      </c>
      <c r="V331" t="s">
        <v>35</v>
      </c>
      <c r="W331" t="s">
        <v>35</v>
      </c>
      <c r="X331" t="s">
        <v>1274</v>
      </c>
      <c r="Y331" t="s">
        <v>1816</v>
      </c>
      <c r="Z331" t="s">
        <v>40</v>
      </c>
      <c r="AA331" t="s">
        <v>35</v>
      </c>
      <c r="AB331" t="s">
        <v>109</v>
      </c>
      <c r="AC331" t="s">
        <v>35</v>
      </c>
      <c r="AD331" t="str">
        <f>HYPERLINK("https://esastar-publication.sso.esa.int/ESATenderActions/details/24185", "https://esastar-publication.sso.esa.int/ESATenderActions/details/24185")</f>
        <v>https://esastar-publication.sso.esa.int/ESATenderActions/details/24185</v>
      </c>
    </row>
    <row r="332" spans="1:30" hidden="1" x14ac:dyDescent="0.35">
      <c r="A332" t="s">
        <v>1817</v>
      </c>
      <c r="B332" t="s">
        <v>1818</v>
      </c>
      <c r="C332" t="s">
        <v>32</v>
      </c>
      <c r="D332" t="s">
        <v>1819</v>
      </c>
      <c r="E332" t="s">
        <v>102</v>
      </c>
      <c r="F332" t="s">
        <v>198</v>
      </c>
      <c r="G332" s="1">
        <v>44503</v>
      </c>
      <c r="H332" s="1">
        <v>44540</v>
      </c>
      <c r="I332" s="1">
        <v>44616</v>
      </c>
      <c r="J332" s="1">
        <v>44615</v>
      </c>
      <c r="K332" s="1">
        <v>44615</v>
      </c>
      <c r="L332" s="1">
        <v>45107</v>
      </c>
      <c r="M332" t="s">
        <v>172</v>
      </c>
      <c r="N332" t="s">
        <v>37</v>
      </c>
      <c r="O332" t="s">
        <v>622</v>
      </c>
      <c r="P332" t="s">
        <v>1272</v>
      </c>
      <c r="Q332" t="s">
        <v>40</v>
      </c>
      <c r="R332" t="s">
        <v>40</v>
      </c>
      <c r="S332" t="s">
        <v>474</v>
      </c>
      <c r="T332" t="s">
        <v>67</v>
      </c>
      <c r="U332" t="s">
        <v>1754</v>
      </c>
      <c r="V332" t="s">
        <v>35</v>
      </c>
      <c r="W332" t="s">
        <v>35</v>
      </c>
      <c r="X332" t="s">
        <v>1820</v>
      </c>
      <c r="Y332" t="s">
        <v>1821</v>
      </c>
      <c r="Z332" t="s">
        <v>40</v>
      </c>
      <c r="AA332" t="s">
        <v>35</v>
      </c>
      <c r="AB332" t="s">
        <v>109</v>
      </c>
      <c r="AC332" t="s">
        <v>1652</v>
      </c>
      <c r="AD332" t="str">
        <f>HYPERLINK("https://esastar-publication.sso.esa.int/ESATenderActions/details/23534", "https://esastar-publication.sso.esa.int/ESATenderActions/details/23534")</f>
        <v>https://esastar-publication.sso.esa.int/ESATenderActions/details/23534</v>
      </c>
    </row>
    <row r="333" spans="1:30" hidden="1" x14ac:dyDescent="0.35">
      <c r="A333" t="s">
        <v>1822</v>
      </c>
      <c r="B333" t="s">
        <v>1823</v>
      </c>
      <c r="C333" t="s">
        <v>32</v>
      </c>
      <c r="D333" t="s">
        <v>1824</v>
      </c>
      <c r="E333" t="s">
        <v>102</v>
      </c>
      <c r="F333" t="s">
        <v>352</v>
      </c>
      <c r="G333" s="1">
        <v>44482</v>
      </c>
      <c r="H333" s="1">
        <v>44483</v>
      </c>
      <c r="I333" s="1">
        <v>44771</v>
      </c>
      <c r="J333" s="1">
        <v>44757</v>
      </c>
      <c r="K333" s="1">
        <v>44757</v>
      </c>
      <c r="L333" s="1">
        <v>44732</v>
      </c>
      <c r="M333" t="s">
        <v>75</v>
      </c>
      <c r="N333" t="s">
        <v>37</v>
      </c>
      <c r="O333" t="s">
        <v>64</v>
      </c>
      <c r="P333" t="s">
        <v>1702</v>
      </c>
      <c r="Q333" t="s">
        <v>40</v>
      </c>
      <c r="R333" t="s">
        <v>40</v>
      </c>
      <c r="S333" t="s">
        <v>474</v>
      </c>
      <c r="T333" t="s">
        <v>67</v>
      </c>
      <c r="U333" t="s">
        <v>1825</v>
      </c>
      <c r="V333" t="s">
        <v>35</v>
      </c>
      <c r="W333" t="s">
        <v>35</v>
      </c>
      <c r="X333" t="s">
        <v>1274</v>
      </c>
      <c r="Y333" t="s">
        <v>1826</v>
      </c>
      <c r="Z333" t="s">
        <v>40</v>
      </c>
      <c r="AA333" t="s">
        <v>35</v>
      </c>
      <c r="AB333" t="s">
        <v>109</v>
      </c>
      <c r="AC333" t="s">
        <v>35</v>
      </c>
      <c r="AD333" t="str">
        <f>HYPERLINK("https://esastar-publication.sso.esa.int/ESATenderActions/details/22441", "https://esastar-publication.sso.esa.int/ESATenderActions/details/22441")</f>
        <v>https://esastar-publication.sso.esa.int/ESATenderActions/details/22441</v>
      </c>
    </row>
    <row r="334" spans="1:30" x14ac:dyDescent="0.35">
      <c r="A334" t="s">
        <v>1827</v>
      </c>
      <c r="B334" t="s">
        <v>1828</v>
      </c>
      <c r="C334" t="s">
        <v>50</v>
      </c>
      <c r="D334" t="s">
        <v>1829</v>
      </c>
      <c r="E334" t="s">
        <v>34</v>
      </c>
      <c r="F334" t="s">
        <v>35</v>
      </c>
      <c r="G334" s="1">
        <v>44473</v>
      </c>
      <c r="H334" t="s">
        <v>35</v>
      </c>
      <c r="I334" t="s">
        <v>35</v>
      </c>
      <c r="J334" t="s">
        <v>35</v>
      </c>
      <c r="K334" t="s">
        <v>35</v>
      </c>
      <c r="L334" s="1">
        <v>44473</v>
      </c>
      <c r="M334" t="s">
        <v>52</v>
      </c>
      <c r="N334" t="s">
        <v>37</v>
      </c>
      <c r="O334" t="s">
        <v>38</v>
      </c>
      <c r="P334" t="s">
        <v>39</v>
      </c>
      <c r="Q334" t="s">
        <v>40</v>
      </c>
      <c r="R334" t="s">
        <v>40</v>
      </c>
      <c r="S334" t="s">
        <v>207</v>
      </c>
      <c r="T334" t="s">
        <v>67</v>
      </c>
      <c r="U334" t="s">
        <v>43</v>
      </c>
      <c r="V334" t="s">
        <v>80</v>
      </c>
      <c r="W334" t="s">
        <v>764</v>
      </c>
      <c r="X334" t="s">
        <v>35</v>
      </c>
      <c r="Y334" t="s">
        <v>1475</v>
      </c>
      <c r="Z334" t="s">
        <v>40</v>
      </c>
      <c r="AA334" t="s">
        <v>35</v>
      </c>
      <c r="AB334" t="s">
        <v>1830</v>
      </c>
      <c r="AC334" t="s">
        <v>1831</v>
      </c>
      <c r="AD334" t="str">
        <f>HYPERLINK("https://esastar-publication.sso.esa.int/ESATenderActions/details/21952", "https://esastar-publication.sso.esa.int/ESATenderActions/details/21952")</f>
        <v>https://esastar-publication.sso.esa.int/ESATenderActions/details/21952</v>
      </c>
    </row>
    <row r="335" spans="1:30" hidden="1" x14ac:dyDescent="0.35">
      <c r="A335" t="s">
        <v>1832</v>
      </c>
      <c r="B335" t="s">
        <v>1833</v>
      </c>
      <c r="C335" t="s">
        <v>32</v>
      </c>
      <c r="D335" t="s">
        <v>1834</v>
      </c>
      <c r="E335" t="s">
        <v>102</v>
      </c>
      <c r="F335" t="s">
        <v>198</v>
      </c>
      <c r="G335" s="1">
        <v>44316</v>
      </c>
      <c r="H335" s="1">
        <v>44319</v>
      </c>
      <c r="I335" s="1">
        <v>44442</v>
      </c>
      <c r="J335" s="1">
        <v>44428</v>
      </c>
      <c r="K335" s="1">
        <v>44428</v>
      </c>
      <c r="L335" s="1">
        <v>44637</v>
      </c>
      <c r="M335" t="s">
        <v>172</v>
      </c>
      <c r="N335" t="s">
        <v>37</v>
      </c>
      <c r="O335" t="s">
        <v>622</v>
      </c>
      <c r="P335" t="s">
        <v>1702</v>
      </c>
      <c r="Q335" t="s">
        <v>40</v>
      </c>
      <c r="R335" t="s">
        <v>40</v>
      </c>
      <c r="S335" t="s">
        <v>474</v>
      </c>
      <c r="T335" t="s">
        <v>67</v>
      </c>
      <c r="U335" t="s">
        <v>1754</v>
      </c>
      <c r="V335" t="s">
        <v>35</v>
      </c>
      <c r="W335" t="s">
        <v>35</v>
      </c>
      <c r="X335" t="s">
        <v>403</v>
      </c>
      <c r="Y335" t="s">
        <v>1821</v>
      </c>
      <c r="Z335" t="s">
        <v>40</v>
      </c>
      <c r="AA335" t="s">
        <v>35</v>
      </c>
      <c r="AB335" t="s">
        <v>109</v>
      </c>
      <c r="AC335" t="s">
        <v>1652</v>
      </c>
      <c r="AD335" t="str">
        <f>HYPERLINK("https://esastar-publication.sso.esa.int/ESATenderActions/details/14490", "https://esastar-publication.sso.esa.int/ESATenderActions/details/14490")</f>
        <v>https://esastar-publication.sso.esa.int/ESATenderActions/details/14490</v>
      </c>
    </row>
    <row r="336" spans="1:30" ht="43.5" hidden="1" x14ac:dyDescent="0.35">
      <c r="A336" t="s">
        <v>1835</v>
      </c>
      <c r="B336" t="s">
        <v>1836</v>
      </c>
      <c r="C336" t="s">
        <v>32</v>
      </c>
      <c r="D336" t="s">
        <v>1837</v>
      </c>
      <c r="E336" t="s">
        <v>102</v>
      </c>
      <c r="F336" t="s">
        <v>352</v>
      </c>
      <c r="G336" s="1">
        <v>44298</v>
      </c>
      <c r="H336" s="1">
        <v>44358</v>
      </c>
      <c r="I336" s="1">
        <v>45280</v>
      </c>
      <c r="J336" s="1">
        <v>45280</v>
      </c>
      <c r="K336" s="1">
        <v>45280</v>
      </c>
      <c r="L336" s="1">
        <v>45273</v>
      </c>
      <c r="M336" t="s">
        <v>172</v>
      </c>
      <c r="N336" t="s">
        <v>37</v>
      </c>
      <c r="O336" t="s">
        <v>199</v>
      </c>
      <c r="P336" t="s">
        <v>39</v>
      </c>
      <c r="Q336" t="s">
        <v>40</v>
      </c>
      <c r="R336" t="s">
        <v>40</v>
      </c>
      <c r="S336" t="s">
        <v>1838</v>
      </c>
      <c r="T336" t="s">
        <v>67</v>
      </c>
      <c r="U336" t="s">
        <v>114</v>
      </c>
      <c r="V336" t="s">
        <v>35</v>
      </c>
      <c r="W336" t="s">
        <v>35</v>
      </c>
      <c r="X336" t="s">
        <v>704</v>
      </c>
      <c r="Y336" t="s">
        <v>1839</v>
      </c>
      <c r="Z336" t="s">
        <v>40</v>
      </c>
      <c r="AA336" t="s">
        <v>35</v>
      </c>
      <c r="AB336" t="s">
        <v>109</v>
      </c>
      <c r="AC336" t="s">
        <v>1840</v>
      </c>
      <c r="AD336" t="str">
        <f>HYPERLINK("https://esastar-publication.sso.esa.int/ESATenderActions/details/13041", "https://esastar-publication.sso.esa.int/ESATenderActions/details/13041")</f>
        <v>https://esastar-publication.sso.esa.int/ESATenderActions/details/13041</v>
      </c>
    </row>
    <row r="337" spans="1:30" x14ac:dyDescent="0.35">
      <c r="A337" t="s">
        <v>1841</v>
      </c>
      <c r="B337" t="s">
        <v>1842</v>
      </c>
      <c r="C337" t="s">
        <v>50</v>
      </c>
      <c r="D337" t="s">
        <v>1843</v>
      </c>
      <c r="E337" t="s">
        <v>34</v>
      </c>
      <c r="F337" t="s">
        <v>35</v>
      </c>
      <c r="G337" s="1">
        <v>44298</v>
      </c>
      <c r="H337" t="s">
        <v>35</v>
      </c>
      <c r="I337" t="s">
        <v>35</v>
      </c>
      <c r="J337" t="s">
        <v>35</v>
      </c>
      <c r="K337" t="s">
        <v>35</v>
      </c>
      <c r="L337" s="1">
        <v>45474</v>
      </c>
      <c r="M337" t="s">
        <v>75</v>
      </c>
      <c r="N337" t="s">
        <v>37</v>
      </c>
      <c r="O337" t="s">
        <v>64</v>
      </c>
      <c r="P337" t="s">
        <v>918</v>
      </c>
      <c r="Q337" t="s">
        <v>40</v>
      </c>
      <c r="R337" t="s">
        <v>40</v>
      </c>
      <c r="S337" t="s">
        <v>387</v>
      </c>
      <c r="T337" t="s">
        <v>67</v>
      </c>
      <c r="U337" t="s">
        <v>1844</v>
      </c>
      <c r="V337" t="s">
        <v>80</v>
      </c>
      <c r="W337" t="s">
        <v>1605</v>
      </c>
      <c r="X337" t="s">
        <v>35</v>
      </c>
      <c r="Y337" t="s">
        <v>1845</v>
      </c>
      <c r="Z337" t="s">
        <v>40</v>
      </c>
      <c r="AA337" t="s">
        <v>35</v>
      </c>
      <c r="AB337" t="s">
        <v>35</v>
      </c>
      <c r="AC337" t="s">
        <v>35</v>
      </c>
      <c r="AD337" t="str">
        <f>HYPERLINK("https://esastar-publication.sso.esa.int/ESATenderActions/details/13040", "https://esastar-publication.sso.esa.int/ESATenderActions/details/13040")</f>
        <v>https://esastar-publication.sso.esa.int/ESATenderActions/details/13040</v>
      </c>
    </row>
    <row r="338" spans="1:30" x14ac:dyDescent="0.35">
      <c r="A338" t="s">
        <v>1846</v>
      </c>
      <c r="B338" t="s">
        <v>1847</v>
      </c>
      <c r="C338" t="s">
        <v>50</v>
      </c>
      <c r="D338" t="s">
        <v>1848</v>
      </c>
      <c r="E338" t="s">
        <v>34</v>
      </c>
      <c r="F338" t="s">
        <v>35</v>
      </c>
      <c r="G338" s="1">
        <v>44280</v>
      </c>
      <c r="H338" t="s">
        <v>35</v>
      </c>
      <c r="I338" t="s">
        <v>35</v>
      </c>
      <c r="J338" t="s">
        <v>35</v>
      </c>
      <c r="K338" t="s">
        <v>35</v>
      </c>
      <c r="L338" s="1">
        <v>45474</v>
      </c>
      <c r="M338" t="s">
        <v>75</v>
      </c>
      <c r="N338" t="s">
        <v>37</v>
      </c>
      <c r="O338" t="s">
        <v>199</v>
      </c>
      <c r="P338" t="s">
        <v>35</v>
      </c>
      <c r="Q338" t="s">
        <v>40</v>
      </c>
      <c r="R338" t="s">
        <v>40</v>
      </c>
      <c r="S338" t="s">
        <v>1849</v>
      </c>
      <c r="T338" t="s">
        <v>67</v>
      </c>
      <c r="U338" t="s">
        <v>735</v>
      </c>
      <c r="V338" t="s">
        <v>80</v>
      </c>
      <c r="W338" t="s">
        <v>1850</v>
      </c>
      <c r="X338" t="s">
        <v>35</v>
      </c>
      <c r="Y338" t="s">
        <v>1851</v>
      </c>
      <c r="Z338" t="s">
        <v>40</v>
      </c>
      <c r="AA338" t="s">
        <v>35</v>
      </c>
      <c r="AB338" t="s">
        <v>109</v>
      </c>
      <c r="AC338" t="s">
        <v>35</v>
      </c>
      <c r="AD338" t="str">
        <f>HYPERLINK("https://esastar-publication.sso.esa.int/ESATenderActions/details/8506", "https://esastar-publication.sso.esa.int/ESATenderActions/details/8506")</f>
        <v>https://esastar-publication.sso.esa.int/ESATenderActions/details/8506</v>
      </c>
    </row>
    <row r="339" spans="1:30" hidden="1" x14ac:dyDescent="0.35">
      <c r="A339" t="s">
        <v>1852</v>
      </c>
      <c r="B339" t="s">
        <v>1853</v>
      </c>
      <c r="C339" t="s">
        <v>32</v>
      </c>
      <c r="D339" t="s">
        <v>1854</v>
      </c>
      <c r="E339" t="s">
        <v>102</v>
      </c>
      <c r="F339" t="s">
        <v>198</v>
      </c>
      <c r="G339" s="1">
        <v>44273</v>
      </c>
      <c r="H339" s="1">
        <v>44273</v>
      </c>
      <c r="I339" s="1">
        <v>44363</v>
      </c>
      <c r="J339" s="1">
        <v>44349</v>
      </c>
      <c r="K339" s="1">
        <v>44349</v>
      </c>
      <c r="L339" s="1">
        <v>44887</v>
      </c>
      <c r="M339" t="s">
        <v>172</v>
      </c>
      <c r="N339" t="s">
        <v>37</v>
      </c>
      <c r="O339" t="s">
        <v>622</v>
      </c>
      <c r="P339" t="s">
        <v>1702</v>
      </c>
      <c r="Q339" t="s">
        <v>40</v>
      </c>
      <c r="R339" t="s">
        <v>40</v>
      </c>
      <c r="S339" t="s">
        <v>474</v>
      </c>
      <c r="T339" t="s">
        <v>67</v>
      </c>
      <c r="U339" t="s">
        <v>1754</v>
      </c>
      <c r="V339" t="s">
        <v>35</v>
      </c>
      <c r="W339" t="s">
        <v>35</v>
      </c>
      <c r="X339" t="s">
        <v>1855</v>
      </c>
      <c r="Y339" t="s">
        <v>1821</v>
      </c>
      <c r="Z339" t="s">
        <v>40</v>
      </c>
      <c r="AA339" t="s">
        <v>35</v>
      </c>
      <c r="AB339" t="s">
        <v>109</v>
      </c>
      <c r="AC339" t="s">
        <v>35</v>
      </c>
      <c r="AD339" t="str">
        <f>HYPERLINK("https://esastar-publication.sso.esa.int/ESATenderActions/details/7217", "https://esastar-publication.sso.esa.int/ESATenderActions/details/7217")</f>
        <v>https://esastar-publication.sso.esa.int/ESATenderActions/details/7217</v>
      </c>
    </row>
    <row r="340" spans="1:30" hidden="1" x14ac:dyDescent="0.35">
      <c r="A340" t="s">
        <v>1856</v>
      </c>
      <c r="B340" t="s">
        <v>1857</v>
      </c>
      <c r="C340" t="s">
        <v>32</v>
      </c>
      <c r="D340" t="s">
        <v>1858</v>
      </c>
      <c r="E340" t="s">
        <v>34</v>
      </c>
      <c r="F340" t="s">
        <v>35</v>
      </c>
      <c r="G340" s="1">
        <v>44252</v>
      </c>
      <c r="H340" s="1">
        <v>43005</v>
      </c>
      <c r="I340" s="1">
        <v>44196</v>
      </c>
      <c r="J340" s="1">
        <v>44182</v>
      </c>
      <c r="K340" s="1">
        <v>44182</v>
      </c>
      <c r="L340" s="1">
        <v>44276</v>
      </c>
      <c r="M340" t="s">
        <v>1859</v>
      </c>
      <c r="N340" t="s">
        <v>37</v>
      </c>
      <c r="O340" t="s">
        <v>199</v>
      </c>
      <c r="P340" t="s">
        <v>35</v>
      </c>
      <c r="Q340" t="s">
        <v>40</v>
      </c>
      <c r="R340" t="s">
        <v>40</v>
      </c>
      <c r="S340" t="s">
        <v>1860</v>
      </c>
      <c r="T340" t="s">
        <v>67</v>
      </c>
      <c r="U340" t="s">
        <v>1861</v>
      </c>
      <c r="V340" t="s">
        <v>35</v>
      </c>
      <c r="W340" t="s">
        <v>35</v>
      </c>
      <c r="X340" t="s">
        <v>1862</v>
      </c>
      <c r="Y340" t="s">
        <v>1863</v>
      </c>
      <c r="Z340" t="s">
        <v>40</v>
      </c>
      <c r="AA340" t="s">
        <v>35</v>
      </c>
      <c r="AB340" t="s">
        <v>109</v>
      </c>
      <c r="AC340" t="s">
        <v>1864</v>
      </c>
      <c r="AD340" t="str">
        <f>HYPERLINK("https://esastar-publication.sso.esa.int/ESATenderActions/details/6685", "https://esastar-publication.sso.esa.int/ESATenderActions/details/6685")</f>
        <v>https://esastar-publication.sso.esa.int/ESATenderActions/details/6685</v>
      </c>
    </row>
    <row r="341" spans="1:30" hidden="1" x14ac:dyDescent="0.35">
      <c r="A341" t="s">
        <v>1865</v>
      </c>
      <c r="B341" t="s">
        <v>1866</v>
      </c>
      <c r="C341" t="s">
        <v>32</v>
      </c>
      <c r="D341" t="s">
        <v>1867</v>
      </c>
      <c r="E341" t="s">
        <v>102</v>
      </c>
      <c r="F341" t="s">
        <v>352</v>
      </c>
      <c r="G341" s="1">
        <v>44252</v>
      </c>
      <c r="H341" s="1">
        <v>44258</v>
      </c>
      <c r="I341" s="1">
        <v>45471</v>
      </c>
      <c r="J341" s="1">
        <v>45457</v>
      </c>
      <c r="K341" s="1">
        <v>45457</v>
      </c>
      <c r="L341" s="1">
        <v>45714</v>
      </c>
      <c r="M341" t="s">
        <v>172</v>
      </c>
      <c r="N341" t="s">
        <v>37</v>
      </c>
      <c r="O341" t="s">
        <v>38</v>
      </c>
      <c r="P341" t="s">
        <v>1272</v>
      </c>
      <c r="Q341" t="s">
        <v>40</v>
      </c>
      <c r="R341" t="s">
        <v>40</v>
      </c>
      <c r="S341" t="s">
        <v>1810</v>
      </c>
      <c r="T341" t="s">
        <v>67</v>
      </c>
      <c r="U341" t="s">
        <v>1754</v>
      </c>
      <c r="V341" t="s">
        <v>35</v>
      </c>
      <c r="W341" t="s">
        <v>35</v>
      </c>
      <c r="X341" t="s">
        <v>1274</v>
      </c>
      <c r="Y341" t="s">
        <v>1475</v>
      </c>
      <c r="Z341" t="s">
        <v>40</v>
      </c>
      <c r="AA341" t="s">
        <v>35</v>
      </c>
      <c r="AB341" t="s">
        <v>109</v>
      </c>
      <c r="AC341" t="s">
        <v>35</v>
      </c>
      <c r="AD341" t="str">
        <f>HYPERLINK("https://esastar-publication.sso.esa.int/ESATenderActions/details/7196", "https://esastar-publication.sso.esa.int/ESATenderActions/details/7196")</f>
        <v>https://esastar-publication.sso.esa.int/ESATenderActions/details/7196</v>
      </c>
    </row>
    <row r="342" spans="1:30" hidden="1" x14ac:dyDescent="0.35">
      <c r="A342" t="s">
        <v>1868</v>
      </c>
      <c r="B342" t="s">
        <v>1869</v>
      </c>
      <c r="C342" t="s">
        <v>32</v>
      </c>
      <c r="D342" t="s">
        <v>1870</v>
      </c>
      <c r="E342" t="s">
        <v>102</v>
      </c>
      <c r="F342" t="s">
        <v>198</v>
      </c>
      <c r="G342" s="1">
        <v>44223</v>
      </c>
      <c r="H342" s="1">
        <v>44347</v>
      </c>
      <c r="I342" s="1">
        <v>45443</v>
      </c>
      <c r="J342" s="1">
        <v>45429</v>
      </c>
      <c r="K342" s="1">
        <v>45429</v>
      </c>
      <c r="L342" s="1">
        <v>45054</v>
      </c>
      <c r="M342" t="s">
        <v>319</v>
      </c>
      <c r="N342" t="s">
        <v>37</v>
      </c>
      <c r="O342" t="s">
        <v>199</v>
      </c>
      <c r="P342" t="s">
        <v>1702</v>
      </c>
      <c r="Q342" t="s">
        <v>40</v>
      </c>
      <c r="R342" t="s">
        <v>40</v>
      </c>
      <c r="S342" t="s">
        <v>474</v>
      </c>
      <c r="T342" t="s">
        <v>67</v>
      </c>
      <c r="U342" t="s">
        <v>1871</v>
      </c>
      <c r="V342" t="s">
        <v>35</v>
      </c>
      <c r="W342" t="s">
        <v>35</v>
      </c>
      <c r="X342" t="s">
        <v>1274</v>
      </c>
      <c r="Y342" t="s">
        <v>832</v>
      </c>
      <c r="Z342" t="s">
        <v>40</v>
      </c>
      <c r="AA342" t="s">
        <v>35</v>
      </c>
      <c r="AB342" t="s">
        <v>109</v>
      </c>
      <c r="AC342" t="s">
        <v>1652</v>
      </c>
      <c r="AD342" t="str">
        <f>HYPERLINK("https://esastar-publication.sso.esa.int/ESATenderActions/details/6594", "https://esastar-publication.sso.esa.int/ESATenderActions/details/6594")</f>
        <v>https://esastar-publication.sso.esa.int/ESATenderActions/details/6594</v>
      </c>
    </row>
    <row r="343" spans="1:30" x14ac:dyDescent="0.35">
      <c r="A343" t="s">
        <v>1872</v>
      </c>
      <c r="B343" t="s">
        <v>1873</v>
      </c>
      <c r="C343" t="s">
        <v>50</v>
      </c>
      <c r="D343" t="s">
        <v>1874</v>
      </c>
      <c r="E343" t="s">
        <v>34</v>
      </c>
      <c r="F343" t="s">
        <v>35</v>
      </c>
      <c r="G343" s="1">
        <v>44223</v>
      </c>
      <c r="H343" t="s">
        <v>35</v>
      </c>
      <c r="I343" t="s">
        <v>35</v>
      </c>
      <c r="J343" t="s">
        <v>35</v>
      </c>
      <c r="K343" t="s">
        <v>35</v>
      </c>
      <c r="L343" s="1">
        <v>44276</v>
      </c>
      <c r="M343" t="s">
        <v>1859</v>
      </c>
      <c r="N343" t="s">
        <v>37</v>
      </c>
      <c r="O343" t="s">
        <v>64</v>
      </c>
      <c r="P343" t="s">
        <v>1702</v>
      </c>
      <c r="Q343" t="s">
        <v>40</v>
      </c>
      <c r="R343" t="s">
        <v>40</v>
      </c>
      <c r="S343" t="s">
        <v>1875</v>
      </c>
      <c r="T343" t="s">
        <v>141</v>
      </c>
      <c r="U343" t="s">
        <v>1876</v>
      </c>
      <c r="V343" t="s">
        <v>80</v>
      </c>
      <c r="W343" t="s">
        <v>1877</v>
      </c>
      <c r="X343" t="s">
        <v>35</v>
      </c>
      <c r="Y343" t="s">
        <v>82</v>
      </c>
      <c r="Z343" t="s">
        <v>40</v>
      </c>
      <c r="AA343" t="s">
        <v>35</v>
      </c>
      <c r="AB343" t="s">
        <v>1620</v>
      </c>
      <c r="AC343" t="s">
        <v>447</v>
      </c>
      <c r="AD343" t="str">
        <f>HYPERLINK("https://esastar-publication.sso.esa.int/ESATenderActions/details/6640", "https://esastar-publication.sso.esa.int/ESATenderActions/details/6640")</f>
        <v>https://esastar-publication.sso.esa.int/ESATenderActions/details/6640</v>
      </c>
    </row>
    <row r="344" spans="1:30" hidden="1" x14ac:dyDescent="0.35">
      <c r="A344" t="s">
        <v>1878</v>
      </c>
      <c r="B344" t="s">
        <v>1879</v>
      </c>
      <c r="C344" t="s">
        <v>32</v>
      </c>
      <c r="D344" t="s">
        <v>1880</v>
      </c>
      <c r="E344" t="s">
        <v>102</v>
      </c>
      <c r="F344" t="s">
        <v>103</v>
      </c>
      <c r="G344" s="1">
        <v>44223</v>
      </c>
      <c r="H344" s="1">
        <v>43117</v>
      </c>
      <c r="I344" s="1">
        <v>43826</v>
      </c>
      <c r="J344" s="1">
        <v>43812</v>
      </c>
      <c r="K344" s="1">
        <v>43812</v>
      </c>
      <c r="L344" s="1">
        <v>44277</v>
      </c>
      <c r="M344" t="s">
        <v>1859</v>
      </c>
      <c r="N344" t="s">
        <v>37</v>
      </c>
      <c r="O344" t="s">
        <v>38</v>
      </c>
      <c r="P344" t="s">
        <v>35</v>
      </c>
      <c r="Q344" t="s">
        <v>40</v>
      </c>
      <c r="R344" t="s">
        <v>40</v>
      </c>
      <c r="S344" t="s">
        <v>387</v>
      </c>
      <c r="T344" t="s">
        <v>67</v>
      </c>
      <c r="U344" t="s">
        <v>1881</v>
      </c>
      <c r="V344" t="s">
        <v>35</v>
      </c>
      <c r="W344" t="s">
        <v>35</v>
      </c>
      <c r="X344" t="s">
        <v>1882</v>
      </c>
      <c r="Y344" t="s">
        <v>1883</v>
      </c>
      <c r="Z344" t="s">
        <v>40</v>
      </c>
      <c r="AA344" t="s">
        <v>35</v>
      </c>
      <c r="AB344" t="s">
        <v>109</v>
      </c>
      <c r="AC344" t="s">
        <v>1864</v>
      </c>
      <c r="AD344" t="str">
        <f>HYPERLINK("https://esastar-publication.sso.esa.int/ESATenderActions/details/6686", "https://esastar-publication.sso.esa.int/ESATenderActions/details/6686")</f>
        <v>https://esastar-publication.sso.esa.int/ESATenderActions/details/6686</v>
      </c>
    </row>
    <row r="345" spans="1:30" hidden="1" x14ac:dyDescent="0.35">
      <c r="A345" t="s">
        <v>1884</v>
      </c>
      <c r="B345" t="s">
        <v>1885</v>
      </c>
      <c r="C345" t="s">
        <v>32</v>
      </c>
      <c r="D345" t="s">
        <v>1886</v>
      </c>
      <c r="E345" t="s">
        <v>34</v>
      </c>
      <c r="F345" t="s">
        <v>35</v>
      </c>
      <c r="G345" s="1">
        <v>44223</v>
      </c>
      <c r="H345" s="1">
        <v>43391</v>
      </c>
      <c r="I345" s="1">
        <v>43524</v>
      </c>
      <c r="J345" s="1">
        <v>43510</v>
      </c>
      <c r="K345" s="1">
        <v>43510</v>
      </c>
      <c r="L345" s="1">
        <v>44369</v>
      </c>
      <c r="M345" t="s">
        <v>1887</v>
      </c>
      <c r="N345" t="s">
        <v>501</v>
      </c>
      <c r="O345" t="s">
        <v>64</v>
      </c>
      <c r="P345" t="s">
        <v>1702</v>
      </c>
      <c r="Q345" t="s">
        <v>40</v>
      </c>
      <c r="R345" t="s">
        <v>40</v>
      </c>
      <c r="S345" t="s">
        <v>133</v>
      </c>
      <c r="T345" t="s">
        <v>67</v>
      </c>
      <c r="U345" t="s">
        <v>1888</v>
      </c>
      <c r="V345" t="s">
        <v>35</v>
      </c>
      <c r="W345" t="s">
        <v>35</v>
      </c>
      <c r="X345" t="s">
        <v>305</v>
      </c>
      <c r="Y345" t="s">
        <v>1889</v>
      </c>
      <c r="Z345" t="s">
        <v>40</v>
      </c>
      <c r="AA345" t="s">
        <v>35</v>
      </c>
      <c r="AB345" t="s">
        <v>234</v>
      </c>
      <c r="AC345" t="s">
        <v>447</v>
      </c>
      <c r="AD345" t="str">
        <f>HYPERLINK("https://esastar-publication.sso.esa.int/ESATenderActions/details/6687", "https://esastar-publication.sso.esa.int/ESATenderActions/details/6687")</f>
        <v>https://esastar-publication.sso.esa.int/ESATenderActions/details/6687</v>
      </c>
    </row>
    <row r="346" spans="1:30" hidden="1" x14ac:dyDescent="0.35">
      <c r="A346" t="s">
        <v>1890</v>
      </c>
      <c r="B346" t="s">
        <v>1891</v>
      </c>
      <c r="C346" t="s">
        <v>32</v>
      </c>
      <c r="D346" t="s">
        <v>1892</v>
      </c>
      <c r="E346" t="s">
        <v>34</v>
      </c>
      <c r="F346" t="s">
        <v>35</v>
      </c>
      <c r="G346" s="1">
        <v>44223</v>
      </c>
      <c r="H346" s="1">
        <v>43228</v>
      </c>
      <c r="I346" s="1">
        <v>43339</v>
      </c>
      <c r="J346" s="1">
        <v>43325</v>
      </c>
      <c r="K346" s="1">
        <v>43325</v>
      </c>
      <c r="L346" s="1">
        <v>44276</v>
      </c>
      <c r="M346" t="s">
        <v>1859</v>
      </c>
      <c r="N346" t="s">
        <v>37</v>
      </c>
      <c r="O346" t="s">
        <v>38</v>
      </c>
      <c r="P346" t="s">
        <v>35</v>
      </c>
      <c r="Q346" t="s">
        <v>40</v>
      </c>
      <c r="R346" t="s">
        <v>40</v>
      </c>
      <c r="S346" t="s">
        <v>387</v>
      </c>
      <c r="T346" t="s">
        <v>67</v>
      </c>
      <c r="U346" t="s">
        <v>1881</v>
      </c>
      <c r="V346" t="s">
        <v>35</v>
      </c>
      <c r="W346" t="s">
        <v>35</v>
      </c>
      <c r="X346" t="s">
        <v>388</v>
      </c>
      <c r="Y346" t="s">
        <v>1883</v>
      </c>
      <c r="Z346" t="s">
        <v>40</v>
      </c>
      <c r="AA346" t="s">
        <v>35</v>
      </c>
      <c r="AB346" t="s">
        <v>127</v>
      </c>
      <c r="AC346" t="s">
        <v>1893</v>
      </c>
      <c r="AD346" t="str">
        <f>HYPERLINK("https://esastar-publication.sso.esa.int/ESATenderActions/details/6690", "https://esastar-publication.sso.esa.int/ESATenderActions/details/6690")</f>
        <v>https://esastar-publication.sso.esa.int/ESATenderActions/details/6690</v>
      </c>
    </row>
    <row r="347" spans="1:30" ht="29" hidden="1" x14ac:dyDescent="0.35">
      <c r="A347" t="s">
        <v>1894</v>
      </c>
      <c r="B347" t="s">
        <v>1895</v>
      </c>
      <c r="C347" t="s">
        <v>32</v>
      </c>
      <c r="D347" t="s">
        <v>1896</v>
      </c>
      <c r="E347" t="s">
        <v>34</v>
      </c>
      <c r="F347" t="s">
        <v>35</v>
      </c>
      <c r="G347" s="1">
        <v>44223</v>
      </c>
      <c r="H347" s="1">
        <v>43444</v>
      </c>
      <c r="I347" s="1">
        <v>43584</v>
      </c>
      <c r="J347" s="1">
        <v>43570</v>
      </c>
      <c r="K347" s="1">
        <v>43570</v>
      </c>
      <c r="L347" s="1">
        <v>44276</v>
      </c>
      <c r="M347" t="s">
        <v>1859</v>
      </c>
      <c r="N347" t="s">
        <v>37</v>
      </c>
      <c r="O347" t="s">
        <v>163</v>
      </c>
      <c r="P347" t="s">
        <v>1702</v>
      </c>
      <c r="Q347" t="s">
        <v>40</v>
      </c>
      <c r="R347" t="s">
        <v>40</v>
      </c>
      <c r="S347" t="s">
        <v>123</v>
      </c>
      <c r="T347" t="s">
        <v>67</v>
      </c>
      <c r="U347" t="s">
        <v>1861</v>
      </c>
      <c r="V347" t="s">
        <v>35</v>
      </c>
      <c r="W347" t="s">
        <v>35</v>
      </c>
      <c r="X347" t="s">
        <v>1897</v>
      </c>
      <c r="Y347" t="s">
        <v>1898</v>
      </c>
      <c r="Z347" t="s">
        <v>40</v>
      </c>
      <c r="AA347" t="s">
        <v>35</v>
      </c>
      <c r="AB347" t="s">
        <v>1899</v>
      </c>
      <c r="AC347" t="s">
        <v>1900</v>
      </c>
      <c r="AD347" t="str">
        <f>HYPERLINK("https://esastar-publication.sso.esa.int/ESATenderActions/details/6695", "https://esastar-publication.sso.esa.int/ESATenderActions/details/6695")</f>
        <v>https://esastar-publication.sso.esa.int/ESATenderActions/details/6695</v>
      </c>
    </row>
    <row r="348" spans="1:30" hidden="1" x14ac:dyDescent="0.35">
      <c r="A348" t="s">
        <v>1901</v>
      </c>
      <c r="B348" t="s">
        <v>1902</v>
      </c>
      <c r="C348" t="s">
        <v>32</v>
      </c>
      <c r="D348" t="s">
        <v>1903</v>
      </c>
      <c r="E348" t="s">
        <v>34</v>
      </c>
      <c r="F348" t="s">
        <v>35</v>
      </c>
      <c r="G348" s="1">
        <v>44223</v>
      </c>
      <c r="H348" s="1">
        <v>43432</v>
      </c>
      <c r="I348" s="1">
        <v>43523</v>
      </c>
      <c r="J348" s="1">
        <v>43509</v>
      </c>
      <c r="K348" s="1">
        <v>43509</v>
      </c>
      <c r="L348" s="1">
        <v>44276</v>
      </c>
      <c r="M348" t="s">
        <v>1859</v>
      </c>
      <c r="N348" t="s">
        <v>501</v>
      </c>
      <c r="O348" t="s">
        <v>64</v>
      </c>
      <c r="P348" t="s">
        <v>1702</v>
      </c>
      <c r="Q348" t="s">
        <v>40</v>
      </c>
      <c r="R348" t="s">
        <v>40</v>
      </c>
      <c r="S348" t="s">
        <v>133</v>
      </c>
      <c r="T348" t="s">
        <v>141</v>
      </c>
      <c r="U348" t="s">
        <v>1888</v>
      </c>
      <c r="V348" t="s">
        <v>35</v>
      </c>
      <c r="W348" t="s">
        <v>35</v>
      </c>
      <c r="X348" t="s">
        <v>305</v>
      </c>
      <c r="Y348" t="s">
        <v>1889</v>
      </c>
      <c r="Z348" t="s">
        <v>40</v>
      </c>
      <c r="AA348" t="s">
        <v>35</v>
      </c>
      <c r="AB348" t="s">
        <v>826</v>
      </c>
      <c r="AC348" t="s">
        <v>588</v>
      </c>
      <c r="AD348" t="str">
        <f>HYPERLINK("https://esastar-publication.sso.esa.int/ESATenderActions/details/6696", "https://esastar-publication.sso.esa.int/ESATenderActions/details/6696")</f>
        <v>https://esastar-publication.sso.esa.int/ESATenderActions/details/6696</v>
      </c>
    </row>
    <row r="349" spans="1:30" hidden="1" x14ac:dyDescent="0.35">
      <c r="A349" t="s">
        <v>1904</v>
      </c>
      <c r="B349" t="s">
        <v>1905</v>
      </c>
      <c r="C349" t="s">
        <v>32</v>
      </c>
      <c r="D349" t="s">
        <v>1906</v>
      </c>
      <c r="E349" t="s">
        <v>34</v>
      </c>
      <c r="F349" t="s">
        <v>35</v>
      </c>
      <c r="G349" s="1">
        <v>44223</v>
      </c>
      <c r="H349" s="1">
        <v>43557</v>
      </c>
      <c r="I349" s="1">
        <v>43713</v>
      </c>
      <c r="J349" s="1">
        <v>43699</v>
      </c>
      <c r="K349" s="1">
        <v>43699</v>
      </c>
      <c r="L349" s="1">
        <v>44276</v>
      </c>
      <c r="M349" t="s">
        <v>1859</v>
      </c>
      <c r="N349" t="s">
        <v>501</v>
      </c>
      <c r="O349" t="s">
        <v>64</v>
      </c>
      <c r="P349" t="s">
        <v>1702</v>
      </c>
      <c r="Q349" t="s">
        <v>40</v>
      </c>
      <c r="R349" t="s">
        <v>40</v>
      </c>
      <c r="S349" t="s">
        <v>123</v>
      </c>
      <c r="T349" t="s">
        <v>141</v>
      </c>
      <c r="U349" t="s">
        <v>1888</v>
      </c>
      <c r="V349" t="s">
        <v>35</v>
      </c>
      <c r="W349" t="s">
        <v>35</v>
      </c>
      <c r="X349" t="s">
        <v>1897</v>
      </c>
      <c r="Y349" t="s">
        <v>1907</v>
      </c>
      <c r="Z349" t="s">
        <v>40</v>
      </c>
      <c r="AA349" t="s">
        <v>35</v>
      </c>
      <c r="AB349" t="s">
        <v>322</v>
      </c>
      <c r="AC349" t="s">
        <v>405</v>
      </c>
      <c r="AD349" t="str">
        <f>HYPERLINK("https://esastar-publication.sso.esa.int/ESATenderActions/details/6701", "https://esastar-publication.sso.esa.int/ESATenderActions/details/6701")</f>
        <v>https://esastar-publication.sso.esa.int/ESATenderActions/details/6701</v>
      </c>
    </row>
    <row r="350" spans="1:30" hidden="1" x14ac:dyDescent="0.35">
      <c r="A350" t="s">
        <v>1908</v>
      </c>
      <c r="B350" t="s">
        <v>1909</v>
      </c>
      <c r="C350" t="s">
        <v>32</v>
      </c>
      <c r="D350" t="s">
        <v>1910</v>
      </c>
      <c r="E350" t="s">
        <v>34</v>
      </c>
      <c r="F350" t="s">
        <v>35</v>
      </c>
      <c r="G350" s="1">
        <v>44223</v>
      </c>
      <c r="H350" s="1">
        <v>44186</v>
      </c>
      <c r="I350" s="1">
        <v>44926</v>
      </c>
      <c r="J350" s="1">
        <v>44912</v>
      </c>
      <c r="K350" s="1">
        <v>44912</v>
      </c>
      <c r="L350" s="1">
        <v>44276</v>
      </c>
      <c r="M350" t="s">
        <v>1859</v>
      </c>
      <c r="N350" t="s">
        <v>37</v>
      </c>
      <c r="O350" t="s">
        <v>199</v>
      </c>
      <c r="P350" t="s">
        <v>35</v>
      </c>
      <c r="Q350" t="s">
        <v>40</v>
      </c>
      <c r="R350" t="s">
        <v>40</v>
      </c>
      <c r="S350" t="s">
        <v>734</v>
      </c>
      <c r="T350" t="s">
        <v>67</v>
      </c>
      <c r="U350" t="s">
        <v>1876</v>
      </c>
      <c r="V350" t="s">
        <v>35</v>
      </c>
      <c r="W350" t="s">
        <v>35</v>
      </c>
      <c r="X350" t="s">
        <v>1897</v>
      </c>
      <c r="Y350" t="s">
        <v>82</v>
      </c>
      <c r="Z350" t="s">
        <v>40</v>
      </c>
      <c r="AA350" t="s">
        <v>35</v>
      </c>
      <c r="AB350" t="s">
        <v>109</v>
      </c>
      <c r="AC350" t="s">
        <v>1864</v>
      </c>
      <c r="AD350" t="str">
        <f>HYPERLINK("https://esastar-publication.sso.esa.int/ESATenderActions/details/7136", "https://esastar-publication.sso.esa.int/ESATenderActions/details/7136")</f>
        <v>https://esastar-publication.sso.esa.int/ESATenderActions/details/7136</v>
      </c>
    </row>
    <row r="351" spans="1:30" hidden="1" x14ac:dyDescent="0.35">
      <c r="A351" t="s">
        <v>1911</v>
      </c>
      <c r="B351" t="s">
        <v>1912</v>
      </c>
      <c r="C351" t="s">
        <v>32</v>
      </c>
      <c r="D351" t="s">
        <v>1913</v>
      </c>
      <c r="E351" t="s">
        <v>34</v>
      </c>
      <c r="F351" t="s">
        <v>35</v>
      </c>
      <c r="G351" s="1">
        <v>44223</v>
      </c>
      <c r="H351" s="1">
        <v>42996</v>
      </c>
      <c r="I351" s="1">
        <v>43052</v>
      </c>
      <c r="J351" s="1">
        <v>43024</v>
      </c>
      <c r="K351" s="1">
        <v>43024</v>
      </c>
      <c r="L351" s="1">
        <v>44281</v>
      </c>
      <c r="M351" t="s">
        <v>1859</v>
      </c>
      <c r="N351" t="s">
        <v>37</v>
      </c>
      <c r="O351" t="s">
        <v>38</v>
      </c>
      <c r="P351" t="s">
        <v>35</v>
      </c>
      <c r="Q351" t="s">
        <v>40</v>
      </c>
      <c r="R351" t="s">
        <v>40</v>
      </c>
      <c r="S351" t="s">
        <v>1914</v>
      </c>
      <c r="T351" t="s">
        <v>67</v>
      </c>
      <c r="U351" t="s">
        <v>1915</v>
      </c>
      <c r="V351" t="s">
        <v>35</v>
      </c>
      <c r="W351" t="s">
        <v>35</v>
      </c>
      <c r="X351" t="s">
        <v>1916</v>
      </c>
      <c r="Y351" t="s">
        <v>1917</v>
      </c>
      <c r="Z351" t="s">
        <v>40</v>
      </c>
      <c r="AA351" t="s">
        <v>35</v>
      </c>
      <c r="AB351" t="s">
        <v>158</v>
      </c>
      <c r="AC351" t="s">
        <v>1918</v>
      </c>
      <c r="AD351" t="str">
        <f>HYPERLINK("https://esastar-publication.sso.esa.int/ESATenderActions/details/8360", "https://esastar-publication.sso.esa.int/ESATenderActions/details/8360")</f>
        <v>https://esastar-publication.sso.esa.int/ESATenderActions/details/8360</v>
      </c>
    </row>
    <row r="352" spans="1:30" x14ac:dyDescent="0.35">
      <c r="A352" t="s">
        <v>1919</v>
      </c>
      <c r="B352" t="s">
        <v>1920</v>
      </c>
      <c r="C352" t="s">
        <v>50</v>
      </c>
      <c r="D352" t="s">
        <v>1921</v>
      </c>
      <c r="E352" t="s">
        <v>34</v>
      </c>
      <c r="F352" t="s">
        <v>35</v>
      </c>
      <c r="G352" s="1">
        <v>44148</v>
      </c>
      <c r="H352" t="s">
        <v>35</v>
      </c>
      <c r="I352" t="s">
        <v>35</v>
      </c>
      <c r="J352" t="s">
        <v>35</v>
      </c>
      <c r="K352" t="s">
        <v>35</v>
      </c>
      <c r="L352" s="1">
        <v>44276</v>
      </c>
      <c r="M352" t="s">
        <v>1859</v>
      </c>
      <c r="N352" t="s">
        <v>37</v>
      </c>
      <c r="O352" t="s">
        <v>64</v>
      </c>
      <c r="P352" t="s">
        <v>918</v>
      </c>
      <c r="Q352" t="s">
        <v>40</v>
      </c>
      <c r="R352" t="s">
        <v>40</v>
      </c>
      <c r="S352" t="s">
        <v>1922</v>
      </c>
      <c r="T352" t="s">
        <v>67</v>
      </c>
      <c r="U352" t="s">
        <v>1923</v>
      </c>
      <c r="V352" t="s">
        <v>80</v>
      </c>
      <c r="W352" t="s">
        <v>1924</v>
      </c>
      <c r="X352" t="s">
        <v>35</v>
      </c>
      <c r="Y352" t="s">
        <v>1925</v>
      </c>
      <c r="Z352" t="s">
        <v>40</v>
      </c>
      <c r="AA352" t="s">
        <v>35</v>
      </c>
      <c r="AB352" t="s">
        <v>1194</v>
      </c>
      <c r="AC352" t="s">
        <v>1926</v>
      </c>
      <c r="AD352" t="str">
        <f>HYPERLINK("https://esastar-publication.sso.esa.int/ESATenderActions/details/6524", "https://esastar-publication.sso.esa.int/ESATenderActions/details/6524")</f>
        <v>https://esastar-publication.sso.esa.int/ESATenderActions/details/6524</v>
      </c>
    </row>
    <row r="353" spans="1:30" hidden="1" x14ac:dyDescent="0.35">
      <c r="A353" t="s">
        <v>1927</v>
      </c>
      <c r="B353" t="s">
        <v>1928</v>
      </c>
      <c r="C353" t="s">
        <v>32</v>
      </c>
      <c r="D353" t="s">
        <v>1929</v>
      </c>
      <c r="E353" t="s">
        <v>102</v>
      </c>
      <c r="F353" t="s">
        <v>352</v>
      </c>
      <c r="G353" s="1">
        <v>44148</v>
      </c>
      <c r="H353" s="1">
        <v>44272</v>
      </c>
      <c r="I353" s="1">
        <v>44545</v>
      </c>
      <c r="J353" s="1">
        <v>44531</v>
      </c>
      <c r="K353" s="1">
        <v>44531</v>
      </c>
      <c r="L353" s="1">
        <v>44441</v>
      </c>
      <c r="M353" t="s">
        <v>36</v>
      </c>
      <c r="N353" t="s">
        <v>37</v>
      </c>
      <c r="O353" t="s">
        <v>64</v>
      </c>
      <c r="P353" t="s">
        <v>1702</v>
      </c>
      <c r="Q353" t="s">
        <v>40</v>
      </c>
      <c r="R353" t="s">
        <v>40</v>
      </c>
      <c r="S353" t="s">
        <v>474</v>
      </c>
      <c r="T353" t="s">
        <v>67</v>
      </c>
      <c r="U353" t="s">
        <v>1930</v>
      </c>
      <c r="V353" t="s">
        <v>35</v>
      </c>
      <c r="W353" t="s">
        <v>35</v>
      </c>
      <c r="X353" t="s">
        <v>305</v>
      </c>
      <c r="Y353" t="s">
        <v>1475</v>
      </c>
      <c r="Z353" t="s">
        <v>40</v>
      </c>
      <c r="AA353" t="s">
        <v>35</v>
      </c>
      <c r="AB353" t="s">
        <v>109</v>
      </c>
      <c r="AC353" t="s">
        <v>1652</v>
      </c>
      <c r="AD353" t="str">
        <f>HYPERLINK("https://esastar-publication.sso.esa.int/ESATenderActions/details/6932", "https://esastar-publication.sso.esa.int/ESATenderActions/details/6932")</f>
        <v>https://esastar-publication.sso.esa.int/ESATenderActions/details/6932</v>
      </c>
    </row>
    <row r="354" spans="1:30" hidden="1" x14ac:dyDescent="0.35">
      <c r="A354" t="s">
        <v>1931</v>
      </c>
      <c r="B354" t="s">
        <v>1932</v>
      </c>
      <c r="C354" t="s">
        <v>32</v>
      </c>
      <c r="D354" t="s">
        <v>1933</v>
      </c>
      <c r="E354" t="s">
        <v>102</v>
      </c>
      <c r="F354" t="s">
        <v>198</v>
      </c>
      <c r="G354" s="1">
        <v>44103</v>
      </c>
      <c r="H354" s="1">
        <v>44088</v>
      </c>
      <c r="I354" s="1">
        <v>44281</v>
      </c>
      <c r="J354" s="1">
        <v>44267</v>
      </c>
      <c r="K354" s="1">
        <v>44267</v>
      </c>
      <c r="L354" s="1">
        <v>44531</v>
      </c>
      <c r="M354" t="s">
        <v>172</v>
      </c>
      <c r="N354" t="s">
        <v>37</v>
      </c>
      <c r="O354" t="s">
        <v>199</v>
      </c>
      <c r="P354" t="s">
        <v>1702</v>
      </c>
      <c r="Q354" t="s">
        <v>40</v>
      </c>
      <c r="R354" t="s">
        <v>40</v>
      </c>
      <c r="S354" t="s">
        <v>474</v>
      </c>
      <c r="T354" t="s">
        <v>67</v>
      </c>
      <c r="U354" t="s">
        <v>1754</v>
      </c>
      <c r="V354" t="s">
        <v>35</v>
      </c>
      <c r="W354" t="s">
        <v>35</v>
      </c>
      <c r="X354" t="s">
        <v>1820</v>
      </c>
      <c r="Y354" t="s">
        <v>1821</v>
      </c>
      <c r="Z354" t="s">
        <v>40</v>
      </c>
      <c r="AA354" t="s">
        <v>35</v>
      </c>
      <c r="AB354" t="s">
        <v>109</v>
      </c>
      <c r="AC354" t="s">
        <v>1652</v>
      </c>
      <c r="AD354" t="str">
        <f>HYPERLINK("https://esastar-publication.sso.esa.int/ESATenderActions/details/6892", "https://esastar-publication.sso.esa.int/ESATenderActions/details/6892")</f>
        <v>https://esastar-publication.sso.esa.int/ESATenderActions/details/6892</v>
      </c>
    </row>
    <row r="355" spans="1:30" ht="29" hidden="1" x14ac:dyDescent="0.35">
      <c r="A355" t="s">
        <v>1934</v>
      </c>
      <c r="B355" t="s">
        <v>1935</v>
      </c>
      <c r="C355" t="s">
        <v>32</v>
      </c>
      <c r="D355" t="s">
        <v>1936</v>
      </c>
      <c r="E355" t="s">
        <v>102</v>
      </c>
      <c r="F355" t="s">
        <v>352</v>
      </c>
      <c r="G355" s="1">
        <v>44103</v>
      </c>
      <c r="H355" s="1">
        <v>44102</v>
      </c>
      <c r="I355" s="1">
        <v>45322</v>
      </c>
      <c r="J355" s="1">
        <v>45308</v>
      </c>
      <c r="K355" s="1">
        <v>45308</v>
      </c>
      <c r="L355" s="1">
        <v>45481</v>
      </c>
      <c r="M355" t="s">
        <v>172</v>
      </c>
      <c r="N355" t="s">
        <v>37</v>
      </c>
      <c r="O355" t="s">
        <v>199</v>
      </c>
      <c r="P355" t="s">
        <v>39</v>
      </c>
      <c r="Q355" t="s">
        <v>40</v>
      </c>
      <c r="R355" t="s">
        <v>40</v>
      </c>
      <c r="S355" t="s">
        <v>1838</v>
      </c>
      <c r="T355" t="s">
        <v>67</v>
      </c>
      <c r="U355" t="s">
        <v>114</v>
      </c>
      <c r="V355" t="s">
        <v>35</v>
      </c>
      <c r="W355" t="s">
        <v>35</v>
      </c>
      <c r="X355" t="s">
        <v>704</v>
      </c>
      <c r="Y355" t="s">
        <v>1937</v>
      </c>
      <c r="Z355" t="s">
        <v>40</v>
      </c>
      <c r="AA355" t="s">
        <v>35</v>
      </c>
      <c r="AB355" t="s">
        <v>109</v>
      </c>
      <c r="AC355" t="s">
        <v>1938</v>
      </c>
      <c r="AD355" t="str">
        <f>HYPERLINK("https://esastar-publication.sso.esa.int/ESATenderActions/details/6894", "https://esastar-publication.sso.esa.int/ESATenderActions/details/6894")</f>
        <v>https://esastar-publication.sso.esa.int/ESATenderActions/details/6894</v>
      </c>
    </row>
    <row r="356" spans="1:30" hidden="1" x14ac:dyDescent="0.35">
      <c r="A356" t="s">
        <v>1939</v>
      </c>
      <c r="B356" t="s">
        <v>1940</v>
      </c>
      <c r="C356" t="s">
        <v>32</v>
      </c>
      <c r="D356" t="s">
        <v>1941</v>
      </c>
      <c r="E356" t="s">
        <v>102</v>
      </c>
      <c r="F356" t="s">
        <v>352</v>
      </c>
      <c r="G356" s="1">
        <v>44103</v>
      </c>
      <c r="H356" s="1">
        <v>44169</v>
      </c>
      <c r="I356" s="1">
        <v>44337</v>
      </c>
      <c r="J356" s="1">
        <v>44323</v>
      </c>
      <c r="K356" s="1">
        <v>44323</v>
      </c>
      <c r="L356" s="1">
        <v>44918</v>
      </c>
      <c r="M356" t="s">
        <v>172</v>
      </c>
      <c r="N356" t="s">
        <v>37</v>
      </c>
      <c r="O356" t="s">
        <v>622</v>
      </c>
      <c r="P356" t="s">
        <v>1702</v>
      </c>
      <c r="Q356" t="s">
        <v>40</v>
      </c>
      <c r="R356" t="s">
        <v>40</v>
      </c>
      <c r="S356" t="s">
        <v>474</v>
      </c>
      <c r="T356" t="s">
        <v>67</v>
      </c>
      <c r="U356" t="s">
        <v>1754</v>
      </c>
      <c r="V356" t="s">
        <v>35</v>
      </c>
      <c r="W356" t="s">
        <v>35</v>
      </c>
      <c r="X356" t="s">
        <v>1942</v>
      </c>
      <c r="Y356" t="s">
        <v>1943</v>
      </c>
      <c r="Z356" t="s">
        <v>40</v>
      </c>
      <c r="AA356" t="s">
        <v>35</v>
      </c>
      <c r="AB356" t="s">
        <v>109</v>
      </c>
      <c r="AC356" t="s">
        <v>1652</v>
      </c>
      <c r="AD356" t="str">
        <f>HYPERLINK("https://esastar-publication.sso.esa.int/ESATenderActions/details/6897", "https://esastar-publication.sso.esa.int/ESATenderActions/details/6897")</f>
        <v>https://esastar-publication.sso.esa.int/ESATenderActions/details/6897</v>
      </c>
    </row>
    <row r="357" spans="1:30" ht="58" hidden="1" x14ac:dyDescent="0.35">
      <c r="A357" t="s">
        <v>1944</v>
      </c>
      <c r="B357" t="s">
        <v>1945</v>
      </c>
      <c r="C357" t="s">
        <v>32</v>
      </c>
      <c r="D357" t="s">
        <v>1946</v>
      </c>
      <c r="E357" t="s">
        <v>34</v>
      </c>
      <c r="F357" t="s">
        <v>35</v>
      </c>
      <c r="G357" s="1">
        <v>44082</v>
      </c>
      <c r="H357" s="1">
        <v>44104</v>
      </c>
      <c r="I357" s="1">
        <v>44561</v>
      </c>
      <c r="J357" s="1">
        <v>44547</v>
      </c>
      <c r="K357" s="1">
        <v>44547</v>
      </c>
      <c r="L357" s="1">
        <v>44276</v>
      </c>
      <c r="M357" t="s">
        <v>1859</v>
      </c>
      <c r="N357" t="s">
        <v>37</v>
      </c>
      <c r="O357" t="s">
        <v>199</v>
      </c>
      <c r="P357" t="s">
        <v>35</v>
      </c>
      <c r="Q357" t="s">
        <v>40</v>
      </c>
      <c r="R357" t="s">
        <v>40</v>
      </c>
      <c r="S357" t="s">
        <v>189</v>
      </c>
      <c r="T357" t="s">
        <v>67</v>
      </c>
      <c r="U357" t="s">
        <v>1947</v>
      </c>
      <c r="V357" t="s">
        <v>35</v>
      </c>
      <c r="W357" t="s">
        <v>35</v>
      </c>
      <c r="X357" t="s">
        <v>1897</v>
      </c>
      <c r="Y357" t="s">
        <v>1948</v>
      </c>
      <c r="Z357" t="s">
        <v>40</v>
      </c>
      <c r="AA357" t="s">
        <v>35</v>
      </c>
      <c r="AB357" t="s">
        <v>1949</v>
      </c>
      <c r="AC357" t="s">
        <v>1950</v>
      </c>
      <c r="AD357" t="str">
        <f>HYPERLINK("https://esastar-publication.sso.esa.int/ESATenderActions/details/6881", "https://esastar-publication.sso.esa.int/ESATenderActions/details/6881")</f>
        <v>https://esastar-publication.sso.esa.int/ESATenderActions/details/6881</v>
      </c>
    </row>
    <row r="358" spans="1:30" hidden="1" x14ac:dyDescent="0.35">
      <c r="A358" t="s">
        <v>1951</v>
      </c>
      <c r="B358" t="s">
        <v>1952</v>
      </c>
      <c r="C358" t="s">
        <v>32</v>
      </c>
      <c r="D358" t="s">
        <v>1953</v>
      </c>
      <c r="E358" t="s">
        <v>102</v>
      </c>
      <c r="F358" t="s">
        <v>352</v>
      </c>
      <c r="G358" s="1">
        <v>44082</v>
      </c>
      <c r="H358" s="1">
        <v>44075</v>
      </c>
      <c r="I358" s="1">
        <v>45746</v>
      </c>
      <c r="J358" s="1">
        <v>45686</v>
      </c>
      <c r="K358" s="1">
        <v>45686</v>
      </c>
      <c r="L358" s="1">
        <v>45856</v>
      </c>
      <c r="M358" t="s">
        <v>172</v>
      </c>
      <c r="N358" t="s">
        <v>37</v>
      </c>
      <c r="O358" t="s">
        <v>199</v>
      </c>
      <c r="P358" t="s">
        <v>918</v>
      </c>
      <c r="Q358" t="s">
        <v>40</v>
      </c>
      <c r="R358" t="s">
        <v>40</v>
      </c>
      <c r="S358" t="s">
        <v>1954</v>
      </c>
      <c r="T358" t="s">
        <v>67</v>
      </c>
      <c r="U358" t="s">
        <v>1955</v>
      </c>
      <c r="V358" t="s">
        <v>35</v>
      </c>
      <c r="W358" t="s">
        <v>35</v>
      </c>
      <c r="X358" t="s">
        <v>388</v>
      </c>
      <c r="Y358" t="s">
        <v>1956</v>
      </c>
      <c r="Z358" t="s">
        <v>40</v>
      </c>
      <c r="AA358" t="s">
        <v>35</v>
      </c>
      <c r="AB358" t="s">
        <v>109</v>
      </c>
      <c r="AC358" t="s">
        <v>35</v>
      </c>
      <c r="AD358" t="str">
        <f>HYPERLINK("https://esastar-publication.sso.esa.int/ESATenderActions/details/6883", "https://esastar-publication.sso.esa.int/ESATenderActions/details/6883")</f>
        <v>https://esastar-publication.sso.esa.int/ESATenderActions/details/6883</v>
      </c>
    </row>
    <row r="359" spans="1:30" x14ac:dyDescent="0.35">
      <c r="A359" t="s">
        <v>1957</v>
      </c>
      <c r="B359" t="s">
        <v>1958</v>
      </c>
      <c r="C359" t="s">
        <v>50</v>
      </c>
      <c r="D359" t="s">
        <v>1959</v>
      </c>
      <c r="E359" t="s">
        <v>34</v>
      </c>
      <c r="F359" t="s">
        <v>35</v>
      </c>
      <c r="G359" s="1">
        <v>44055</v>
      </c>
      <c r="H359" t="s">
        <v>35</v>
      </c>
      <c r="I359" t="s">
        <v>35</v>
      </c>
      <c r="J359" t="s">
        <v>35</v>
      </c>
      <c r="K359" t="s">
        <v>35</v>
      </c>
      <c r="L359" s="1">
        <v>44276</v>
      </c>
      <c r="M359" t="s">
        <v>1859</v>
      </c>
      <c r="N359" t="s">
        <v>37</v>
      </c>
      <c r="O359" t="s">
        <v>64</v>
      </c>
      <c r="P359" t="s">
        <v>35</v>
      </c>
      <c r="Q359" t="s">
        <v>40</v>
      </c>
      <c r="R359" t="s">
        <v>40</v>
      </c>
      <c r="S359" t="s">
        <v>1960</v>
      </c>
      <c r="T359" t="s">
        <v>67</v>
      </c>
      <c r="U359" t="s">
        <v>1961</v>
      </c>
      <c r="V359" t="s">
        <v>56</v>
      </c>
      <c r="W359" t="s">
        <v>1962</v>
      </c>
      <c r="X359" t="s">
        <v>35</v>
      </c>
      <c r="Y359" t="s">
        <v>1793</v>
      </c>
      <c r="Z359" t="s">
        <v>40</v>
      </c>
      <c r="AA359" t="s">
        <v>35</v>
      </c>
      <c r="AB359" t="s">
        <v>1963</v>
      </c>
      <c r="AC359" t="s">
        <v>1900</v>
      </c>
      <c r="AD359" t="str">
        <f>HYPERLINK("https://esastar-publication.sso.esa.int/ESATenderActions/details/6550", "https://esastar-publication.sso.esa.int/ESATenderActions/details/6550")</f>
        <v>https://esastar-publication.sso.esa.int/ESATenderActions/details/6550</v>
      </c>
    </row>
    <row r="360" spans="1:30" x14ac:dyDescent="0.35">
      <c r="A360" t="s">
        <v>1964</v>
      </c>
      <c r="B360" t="s">
        <v>1965</v>
      </c>
      <c r="C360" t="s">
        <v>50</v>
      </c>
      <c r="D360" t="s">
        <v>1966</v>
      </c>
      <c r="E360" t="s">
        <v>34</v>
      </c>
      <c r="F360" t="s">
        <v>35</v>
      </c>
      <c r="G360" s="1">
        <v>44055</v>
      </c>
      <c r="H360" t="s">
        <v>35</v>
      </c>
      <c r="I360" t="s">
        <v>35</v>
      </c>
      <c r="J360" t="s">
        <v>35</v>
      </c>
      <c r="K360" t="s">
        <v>35</v>
      </c>
      <c r="L360" s="1">
        <v>44276</v>
      </c>
      <c r="M360" t="s">
        <v>1859</v>
      </c>
      <c r="N360" t="s">
        <v>37</v>
      </c>
      <c r="O360" t="s">
        <v>38</v>
      </c>
      <c r="P360" t="s">
        <v>35</v>
      </c>
      <c r="Q360" t="s">
        <v>40</v>
      </c>
      <c r="R360" t="s">
        <v>40</v>
      </c>
      <c r="S360" t="s">
        <v>1960</v>
      </c>
      <c r="T360" t="s">
        <v>67</v>
      </c>
      <c r="U360" t="s">
        <v>1961</v>
      </c>
      <c r="V360" t="s">
        <v>80</v>
      </c>
      <c r="W360" t="s">
        <v>1962</v>
      </c>
      <c r="X360" t="s">
        <v>35</v>
      </c>
      <c r="Y360" t="s">
        <v>1793</v>
      </c>
      <c r="Z360" t="s">
        <v>40</v>
      </c>
      <c r="AA360" t="s">
        <v>35</v>
      </c>
      <c r="AB360" t="s">
        <v>1967</v>
      </c>
      <c r="AC360" t="s">
        <v>588</v>
      </c>
      <c r="AD360" t="str">
        <f>HYPERLINK("https://esastar-publication.sso.esa.int/ESATenderActions/details/6553", "https://esastar-publication.sso.esa.int/ESATenderActions/details/6553")</f>
        <v>https://esastar-publication.sso.esa.int/ESATenderActions/details/6553</v>
      </c>
    </row>
    <row r="361" spans="1:30" hidden="1" x14ac:dyDescent="0.35">
      <c r="A361" t="s">
        <v>1968</v>
      </c>
      <c r="B361" t="s">
        <v>1969</v>
      </c>
      <c r="C361" t="s">
        <v>32</v>
      </c>
      <c r="D361" t="s">
        <v>1970</v>
      </c>
      <c r="E361" t="s">
        <v>102</v>
      </c>
      <c r="F361" t="s">
        <v>352</v>
      </c>
      <c r="G361" s="1">
        <v>44055</v>
      </c>
      <c r="H361" s="1">
        <v>44041</v>
      </c>
      <c r="I361" s="1">
        <v>45657</v>
      </c>
      <c r="J361" s="1">
        <v>45643</v>
      </c>
      <c r="K361" s="1">
        <v>45643</v>
      </c>
      <c r="L361" s="1">
        <v>45362</v>
      </c>
      <c r="M361" t="s">
        <v>172</v>
      </c>
      <c r="N361" t="s">
        <v>76</v>
      </c>
      <c r="O361" t="s">
        <v>199</v>
      </c>
      <c r="P361" t="s">
        <v>35</v>
      </c>
      <c r="Q361" t="s">
        <v>40</v>
      </c>
      <c r="R361" t="s">
        <v>40</v>
      </c>
      <c r="S361" t="s">
        <v>1971</v>
      </c>
      <c r="T361" t="s">
        <v>67</v>
      </c>
      <c r="U361" t="s">
        <v>1972</v>
      </c>
      <c r="V361" t="s">
        <v>35</v>
      </c>
      <c r="W361" t="s">
        <v>35</v>
      </c>
      <c r="X361" t="s">
        <v>1032</v>
      </c>
      <c r="Y361" t="s">
        <v>1973</v>
      </c>
      <c r="Z361" t="s">
        <v>40</v>
      </c>
      <c r="AA361" t="s">
        <v>35</v>
      </c>
      <c r="AB361" t="s">
        <v>109</v>
      </c>
      <c r="AC361" t="s">
        <v>35</v>
      </c>
      <c r="AD361" t="str">
        <f>HYPERLINK("https://esastar-publication.sso.esa.int/ESATenderActions/details/6864", "https://esastar-publication.sso.esa.int/ESATenderActions/details/6864")</f>
        <v>https://esastar-publication.sso.esa.int/ESATenderActions/details/6864</v>
      </c>
    </row>
    <row r="362" spans="1:30" hidden="1" x14ac:dyDescent="0.35">
      <c r="A362" t="s">
        <v>1974</v>
      </c>
      <c r="B362" t="s">
        <v>1975</v>
      </c>
      <c r="C362" t="s">
        <v>32</v>
      </c>
      <c r="D362" t="s">
        <v>1976</v>
      </c>
      <c r="E362" t="s">
        <v>34</v>
      </c>
      <c r="F362" t="s">
        <v>35</v>
      </c>
      <c r="G362" s="1">
        <v>44055</v>
      </c>
      <c r="H362" s="1">
        <v>44182</v>
      </c>
      <c r="I362" s="1">
        <v>44561</v>
      </c>
      <c r="J362" s="1">
        <v>44547</v>
      </c>
      <c r="K362" s="1">
        <v>44547</v>
      </c>
      <c r="L362" s="1">
        <v>44276</v>
      </c>
      <c r="M362" t="s">
        <v>1859</v>
      </c>
      <c r="N362" t="s">
        <v>37</v>
      </c>
      <c r="O362" t="s">
        <v>199</v>
      </c>
      <c r="P362" t="s">
        <v>35</v>
      </c>
      <c r="Q362" t="s">
        <v>40</v>
      </c>
      <c r="R362" t="s">
        <v>40</v>
      </c>
      <c r="S362" t="s">
        <v>950</v>
      </c>
      <c r="T362" t="s">
        <v>67</v>
      </c>
      <c r="U362" t="s">
        <v>1287</v>
      </c>
      <c r="V362" t="s">
        <v>35</v>
      </c>
      <c r="W362" t="s">
        <v>35</v>
      </c>
      <c r="X362" t="s">
        <v>1897</v>
      </c>
      <c r="Y362" t="s">
        <v>1793</v>
      </c>
      <c r="Z362" t="s">
        <v>40</v>
      </c>
      <c r="AA362" t="s">
        <v>35</v>
      </c>
      <c r="AB362" t="s">
        <v>109</v>
      </c>
      <c r="AC362" t="s">
        <v>1864</v>
      </c>
      <c r="AD362" t="str">
        <f>HYPERLINK("https://esastar-publication.sso.esa.int/ESATenderActions/details/6871", "https://esastar-publication.sso.esa.int/ESATenderActions/details/6871")</f>
        <v>https://esastar-publication.sso.esa.int/ESATenderActions/details/6871</v>
      </c>
    </row>
    <row r="363" spans="1:30" hidden="1" x14ac:dyDescent="0.35">
      <c r="A363" t="s">
        <v>1977</v>
      </c>
      <c r="B363" t="s">
        <v>1978</v>
      </c>
      <c r="C363" t="s">
        <v>32</v>
      </c>
      <c r="D363" t="s">
        <v>1979</v>
      </c>
      <c r="E363" t="s">
        <v>102</v>
      </c>
      <c r="F363" t="s">
        <v>198</v>
      </c>
      <c r="G363" s="1">
        <v>44055</v>
      </c>
      <c r="H363" s="1">
        <v>44145</v>
      </c>
      <c r="I363" s="1">
        <v>44869</v>
      </c>
      <c r="J363" s="1">
        <v>44855</v>
      </c>
      <c r="K363" s="1">
        <v>44855</v>
      </c>
      <c r="L363" s="1">
        <v>45032</v>
      </c>
      <c r="M363" t="s">
        <v>172</v>
      </c>
      <c r="N363" t="s">
        <v>76</v>
      </c>
      <c r="O363" t="s">
        <v>199</v>
      </c>
      <c r="P363" t="s">
        <v>77</v>
      </c>
      <c r="Q363" t="s">
        <v>40</v>
      </c>
      <c r="R363" t="s">
        <v>40</v>
      </c>
      <c r="S363" t="s">
        <v>200</v>
      </c>
      <c r="T363" t="s">
        <v>67</v>
      </c>
      <c r="U363" t="s">
        <v>1759</v>
      </c>
      <c r="V363" t="s">
        <v>35</v>
      </c>
      <c r="W363" t="s">
        <v>35</v>
      </c>
      <c r="X363" t="s">
        <v>1666</v>
      </c>
      <c r="Y363" t="s">
        <v>1980</v>
      </c>
      <c r="Z363" t="s">
        <v>40</v>
      </c>
      <c r="AA363" t="s">
        <v>35</v>
      </c>
      <c r="AB363" t="s">
        <v>109</v>
      </c>
      <c r="AC363" t="s">
        <v>1864</v>
      </c>
      <c r="AD363" t="str">
        <f>HYPERLINK("https://esastar-publication.sso.esa.int/ESATenderActions/details/6872", "https://esastar-publication.sso.esa.int/ESATenderActions/details/6872")</f>
        <v>https://esastar-publication.sso.esa.int/ESATenderActions/details/6872</v>
      </c>
    </row>
    <row r="364" spans="1:30" hidden="1" x14ac:dyDescent="0.35">
      <c r="A364" t="s">
        <v>1981</v>
      </c>
      <c r="B364" t="s">
        <v>1982</v>
      </c>
      <c r="C364" t="s">
        <v>32</v>
      </c>
      <c r="D364" t="s">
        <v>1983</v>
      </c>
      <c r="E364" t="s">
        <v>102</v>
      </c>
      <c r="F364" t="s">
        <v>352</v>
      </c>
      <c r="G364" s="1">
        <v>44055</v>
      </c>
      <c r="H364" s="1">
        <v>44119</v>
      </c>
      <c r="I364" s="1">
        <v>46414</v>
      </c>
      <c r="J364" s="1">
        <v>46400</v>
      </c>
      <c r="K364" s="1">
        <v>46400</v>
      </c>
      <c r="L364" s="1">
        <v>46296</v>
      </c>
      <c r="M364" t="s">
        <v>172</v>
      </c>
      <c r="N364" t="s">
        <v>37</v>
      </c>
      <c r="O364" t="s">
        <v>64</v>
      </c>
      <c r="P364" t="s">
        <v>35</v>
      </c>
      <c r="Q364" t="s">
        <v>40</v>
      </c>
      <c r="R364" t="s">
        <v>40</v>
      </c>
      <c r="S364" t="s">
        <v>1273</v>
      </c>
      <c r="T364" t="s">
        <v>67</v>
      </c>
      <c r="U364" t="s">
        <v>1815</v>
      </c>
      <c r="V364" t="s">
        <v>35</v>
      </c>
      <c r="W364" t="s">
        <v>35</v>
      </c>
      <c r="X364" t="s">
        <v>1274</v>
      </c>
      <c r="Y364" t="s">
        <v>1984</v>
      </c>
      <c r="Z364" t="s">
        <v>40</v>
      </c>
      <c r="AA364" t="s">
        <v>35</v>
      </c>
      <c r="AB364" t="s">
        <v>109</v>
      </c>
      <c r="AC364" t="s">
        <v>35</v>
      </c>
      <c r="AD364" t="str">
        <f>HYPERLINK("https://esastar-publication.sso.esa.int/ESATenderActions/details/6900", "https://esastar-publication.sso.esa.int/ESATenderActions/details/6900")</f>
        <v>https://esastar-publication.sso.esa.int/ESATenderActions/details/6900</v>
      </c>
    </row>
    <row r="365" spans="1:30" hidden="1" x14ac:dyDescent="0.35">
      <c r="A365" t="s">
        <v>1985</v>
      </c>
      <c r="B365" t="s">
        <v>1986</v>
      </c>
      <c r="C365" t="s">
        <v>32</v>
      </c>
      <c r="D365" t="s">
        <v>1987</v>
      </c>
      <c r="E365" t="s">
        <v>102</v>
      </c>
      <c r="F365" t="s">
        <v>352</v>
      </c>
      <c r="G365" s="1">
        <v>44013</v>
      </c>
      <c r="H365" s="1">
        <v>44021</v>
      </c>
      <c r="I365" s="1">
        <v>44295</v>
      </c>
      <c r="J365" s="1">
        <v>44281</v>
      </c>
      <c r="K365" s="1">
        <v>44281</v>
      </c>
      <c r="L365" s="1">
        <v>44969</v>
      </c>
      <c r="M365" t="s">
        <v>172</v>
      </c>
      <c r="N365" t="s">
        <v>37</v>
      </c>
      <c r="O365" t="s">
        <v>64</v>
      </c>
      <c r="P365" t="s">
        <v>1702</v>
      </c>
      <c r="Q365" t="s">
        <v>40</v>
      </c>
      <c r="R365" t="s">
        <v>40</v>
      </c>
      <c r="S365" t="s">
        <v>474</v>
      </c>
      <c r="T365" t="s">
        <v>67</v>
      </c>
      <c r="U365" t="s">
        <v>1988</v>
      </c>
      <c r="V365" t="s">
        <v>35</v>
      </c>
      <c r="W365" t="s">
        <v>35</v>
      </c>
      <c r="X365" t="s">
        <v>305</v>
      </c>
      <c r="Y365" t="s">
        <v>1989</v>
      </c>
      <c r="Z365" t="s">
        <v>40</v>
      </c>
      <c r="AA365" t="s">
        <v>35</v>
      </c>
      <c r="AB365" t="s">
        <v>109</v>
      </c>
      <c r="AC365" t="s">
        <v>1652</v>
      </c>
      <c r="AD365" t="str">
        <f>HYPERLINK("https://esastar-publication.sso.esa.int/ESATenderActions/details/6850", "https://esastar-publication.sso.esa.int/ESATenderActions/details/6850")</f>
        <v>https://esastar-publication.sso.esa.int/ESATenderActions/details/6850</v>
      </c>
    </row>
    <row r="366" spans="1:30" ht="72.5" hidden="1" x14ac:dyDescent="0.35">
      <c r="A366" t="s">
        <v>1990</v>
      </c>
      <c r="B366" t="s">
        <v>1991</v>
      </c>
      <c r="C366" t="s">
        <v>32</v>
      </c>
      <c r="D366" t="s">
        <v>1992</v>
      </c>
      <c r="E366" t="s">
        <v>34</v>
      </c>
      <c r="F366" t="s">
        <v>35</v>
      </c>
      <c r="G366" s="1">
        <v>43985</v>
      </c>
      <c r="H366" s="1">
        <v>43845</v>
      </c>
      <c r="I366" s="1">
        <v>43893</v>
      </c>
      <c r="J366" s="1">
        <v>43879</v>
      </c>
      <c r="K366" s="1">
        <v>43879</v>
      </c>
      <c r="L366" s="1">
        <v>44276</v>
      </c>
      <c r="M366" t="s">
        <v>1859</v>
      </c>
      <c r="N366" t="s">
        <v>37</v>
      </c>
      <c r="O366" t="s">
        <v>64</v>
      </c>
      <c r="P366" t="s">
        <v>1597</v>
      </c>
      <c r="Q366" t="s">
        <v>40</v>
      </c>
      <c r="R366" t="s">
        <v>40</v>
      </c>
      <c r="S366" t="s">
        <v>1993</v>
      </c>
      <c r="T366" t="s">
        <v>67</v>
      </c>
      <c r="U366" t="s">
        <v>1994</v>
      </c>
      <c r="V366" t="s">
        <v>35</v>
      </c>
      <c r="W366" t="s">
        <v>35</v>
      </c>
      <c r="X366" t="s">
        <v>645</v>
      </c>
      <c r="Y366" t="s">
        <v>1995</v>
      </c>
      <c r="Z366" t="s">
        <v>40</v>
      </c>
      <c r="AA366" t="s">
        <v>35</v>
      </c>
      <c r="AB366" t="s">
        <v>1996</v>
      </c>
      <c r="AC366" t="s">
        <v>1997</v>
      </c>
      <c r="AD366" t="str">
        <f>HYPERLINK("https://esastar-publication.sso.esa.int/ESATenderActions/details/6753", "https://esastar-publication.sso.esa.int/ESATenderActions/details/6753")</f>
        <v>https://esastar-publication.sso.esa.int/ESATenderActions/details/6753</v>
      </c>
    </row>
    <row r="367" spans="1:30" hidden="1" x14ac:dyDescent="0.35">
      <c r="A367" t="s">
        <v>1998</v>
      </c>
      <c r="B367" t="s">
        <v>1999</v>
      </c>
      <c r="C367" t="s">
        <v>32</v>
      </c>
      <c r="D367" t="s">
        <v>2000</v>
      </c>
      <c r="E367" t="s">
        <v>102</v>
      </c>
      <c r="F367" t="s">
        <v>352</v>
      </c>
      <c r="G367" s="1">
        <v>43969</v>
      </c>
      <c r="H367" s="1">
        <v>43965</v>
      </c>
      <c r="I367" s="1">
        <v>44469</v>
      </c>
      <c r="J367" s="1">
        <v>44455</v>
      </c>
      <c r="K367" s="1">
        <v>44455</v>
      </c>
      <c r="L367" s="1">
        <v>44965</v>
      </c>
      <c r="M367" t="s">
        <v>172</v>
      </c>
      <c r="N367" t="s">
        <v>37</v>
      </c>
      <c r="O367" t="s">
        <v>199</v>
      </c>
      <c r="P367" t="s">
        <v>1702</v>
      </c>
      <c r="Q367" t="s">
        <v>40</v>
      </c>
      <c r="R367" t="s">
        <v>40</v>
      </c>
      <c r="S367" t="s">
        <v>474</v>
      </c>
      <c r="T367" t="s">
        <v>67</v>
      </c>
      <c r="U367" t="s">
        <v>1754</v>
      </c>
      <c r="V367" t="s">
        <v>35</v>
      </c>
      <c r="W367" t="s">
        <v>35</v>
      </c>
      <c r="X367" t="s">
        <v>1274</v>
      </c>
      <c r="Y367" t="s">
        <v>1943</v>
      </c>
      <c r="Z367" t="s">
        <v>40</v>
      </c>
      <c r="AA367" t="s">
        <v>35</v>
      </c>
      <c r="AB367" t="s">
        <v>109</v>
      </c>
      <c r="AC367" t="s">
        <v>1652</v>
      </c>
      <c r="AD367" t="str">
        <f>HYPERLINK("https://esastar-publication.sso.esa.int/ESATenderActions/details/6836", "https://esastar-publication.sso.esa.int/ESATenderActions/details/6836")</f>
        <v>https://esastar-publication.sso.esa.int/ESATenderActions/details/6836</v>
      </c>
    </row>
    <row r="368" spans="1:30" hidden="1" x14ac:dyDescent="0.35">
      <c r="A368" t="s">
        <v>2001</v>
      </c>
      <c r="B368" t="s">
        <v>2002</v>
      </c>
      <c r="C368" t="s">
        <v>32</v>
      </c>
      <c r="D368" t="s">
        <v>2003</v>
      </c>
      <c r="E368" t="s">
        <v>102</v>
      </c>
      <c r="F368" t="s">
        <v>352</v>
      </c>
      <c r="G368" s="1">
        <v>43943</v>
      </c>
      <c r="H368" s="1">
        <v>43935</v>
      </c>
      <c r="I368" s="1">
        <v>44211</v>
      </c>
      <c r="J368" s="1">
        <v>44197</v>
      </c>
      <c r="K368" s="1">
        <v>44197</v>
      </c>
      <c r="L368" s="1">
        <v>44276</v>
      </c>
      <c r="M368" t="s">
        <v>1859</v>
      </c>
      <c r="N368" t="s">
        <v>37</v>
      </c>
      <c r="O368" t="s">
        <v>64</v>
      </c>
      <c r="P368" t="s">
        <v>1702</v>
      </c>
      <c r="Q368" t="s">
        <v>40</v>
      </c>
      <c r="R368" t="s">
        <v>40</v>
      </c>
      <c r="S368" t="s">
        <v>1810</v>
      </c>
      <c r="T368" t="s">
        <v>67</v>
      </c>
      <c r="U368" t="s">
        <v>1754</v>
      </c>
      <c r="V368" t="s">
        <v>35</v>
      </c>
      <c r="W368" t="s">
        <v>35</v>
      </c>
      <c r="X368" t="s">
        <v>1274</v>
      </c>
      <c r="Y368" t="s">
        <v>1943</v>
      </c>
      <c r="Z368" t="s">
        <v>40</v>
      </c>
      <c r="AA368" t="s">
        <v>35</v>
      </c>
      <c r="AB368" t="s">
        <v>109</v>
      </c>
      <c r="AC368" t="s">
        <v>1652</v>
      </c>
      <c r="AD368" t="str">
        <f>HYPERLINK("https://esastar-publication.sso.esa.int/ESATenderActions/details/6832", "https://esastar-publication.sso.esa.int/ESATenderActions/details/6832")</f>
        <v>https://esastar-publication.sso.esa.int/ESATenderActions/details/6832</v>
      </c>
    </row>
    <row r="369" spans="1:30" hidden="1" x14ac:dyDescent="0.35">
      <c r="A369" t="s">
        <v>2004</v>
      </c>
      <c r="B369" t="s">
        <v>2005</v>
      </c>
      <c r="C369" t="s">
        <v>32</v>
      </c>
      <c r="D369" t="s">
        <v>2006</v>
      </c>
      <c r="E369" t="s">
        <v>102</v>
      </c>
      <c r="F369" t="s">
        <v>352</v>
      </c>
      <c r="G369" s="1">
        <v>43920</v>
      </c>
      <c r="H369" s="1">
        <v>43237</v>
      </c>
      <c r="I369" s="1">
        <v>46022</v>
      </c>
      <c r="J369" s="1">
        <v>46008</v>
      </c>
      <c r="K369" s="1">
        <v>46008</v>
      </c>
      <c r="L369" s="1">
        <v>45502</v>
      </c>
      <c r="M369" t="s">
        <v>172</v>
      </c>
      <c r="N369" t="s">
        <v>37</v>
      </c>
      <c r="O369" t="s">
        <v>199</v>
      </c>
      <c r="P369" t="s">
        <v>918</v>
      </c>
      <c r="Q369" t="s">
        <v>40</v>
      </c>
      <c r="R369" t="s">
        <v>40</v>
      </c>
      <c r="S369" t="s">
        <v>378</v>
      </c>
      <c r="T369" t="s">
        <v>67</v>
      </c>
      <c r="U369" t="s">
        <v>2007</v>
      </c>
      <c r="V369" t="s">
        <v>35</v>
      </c>
      <c r="W369" t="s">
        <v>35</v>
      </c>
      <c r="X369" t="s">
        <v>388</v>
      </c>
      <c r="Y369" t="s">
        <v>2008</v>
      </c>
      <c r="Z369" t="s">
        <v>40</v>
      </c>
      <c r="AA369" t="s">
        <v>35</v>
      </c>
      <c r="AB369" t="s">
        <v>109</v>
      </c>
      <c r="AC369" t="s">
        <v>35</v>
      </c>
      <c r="AD369" t="str">
        <f>HYPERLINK("https://esastar-publication.sso.esa.int/ESATenderActions/details/6691", "https://esastar-publication.sso.esa.int/ESATenderActions/details/6691")</f>
        <v>https://esastar-publication.sso.esa.int/ESATenderActions/details/6691</v>
      </c>
    </row>
    <row r="370" spans="1:30" hidden="1" x14ac:dyDescent="0.35">
      <c r="A370" t="s">
        <v>2009</v>
      </c>
      <c r="B370" t="s">
        <v>2010</v>
      </c>
      <c r="C370" t="s">
        <v>32</v>
      </c>
      <c r="D370" t="s">
        <v>2011</v>
      </c>
      <c r="E370" t="s">
        <v>102</v>
      </c>
      <c r="F370" t="s">
        <v>198</v>
      </c>
      <c r="G370" s="1">
        <v>43920</v>
      </c>
      <c r="H370" s="1">
        <v>43361</v>
      </c>
      <c r="I370" s="1">
        <v>44561</v>
      </c>
      <c r="J370" s="1">
        <v>44547</v>
      </c>
      <c r="K370" s="1">
        <v>44547</v>
      </c>
      <c r="L370" s="1">
        <v>44627</v>
      </c>
      <c r="M370" t="s">
        <v>172</v>
      </c>
      <c r="N370" t="s">
        <v>37</v>
      </c>
      <c r="O370" t="s">
        <v>38</v>
      </c>
      <c r="P370" t="s">
        <v>1702</v>
      </c>
      <c r="Q370" t="s">
        <v>40</v>
      </c>
      <c r="R370" t="s">
        <v>40</v>
      </c>
      <c r="S370" t="s">
        <v>474</v>
      </c>
      <c r="T370" t="s">
        <v>67</v>
      </c>
      <c r="U370" t="s">
        <v>2012</v>
      </c>
      <c r="V370" t="s">
        <v>35</v>
      </c>
      <c r="W370" t="s">
        <v>35</v>
      </c>
      <c r="X370" t="s">
        <v>1704</v>
      </c>
      <c r="Y370" t="s">
        <v>2013</v>
      </c>
      <c r="Z370" t="s">
        <v>40</v>
      </c>
      <c r="AA370" t="s">
        <v>35</v>
      </c>
      <c r="AB370" t="s">
        <v>109</v>
      </c>
      <c r="AC370" t="s">
        <v>1652</v>
      </c>
      <c r="AD370" t="str">
        <f>HYPERLINK("https://esastar-publication.sso.esa.int/ESATenderActions/details/6694", "https://esastar-publication.sso.esa.int/ESATenderActions/details/6694")</f>
        <v>https://esastar-publication.sso.esa.int/ESATenderActions/details/6694</v>
      </c>
    </row>
    <row r="371" spans="1:30" ht="72.5" hidden="1" x14ac:dyDescent="0.35">
      <c r="A371" t="s">
        <v>2014</v>
      </c>
      <c r="B371" t="s">
        <v>2015</v>
      </c>
      <c r="C371" t="s">
        <v>32</v>
      </c>
      <c r="D371" t="s">
        <v>2016</v>
      </c>
      <c r="E371" t="s">
        <v>102</v>
      </c>
      <c r="F371" t="s">
        <v>352</v>
      </c>
      <c r="G371" s="1">
        <v>43920</v>
      </c>
      <c r="H371" s="1">
        <v>43605</v>
      </c>
      <c r="I371" s="1">
        <v>45565</v>
      </c>
      <c r="J371" s="1">
        <v>45565</v>
      </c>
      <c r="K371" s="1">
        <v>45565</v>
      </c>
      <c r="L371" s="1">
        <v>45489</v>
      </c>
      <c r="M371" t="s">
        <v>172</v>
      </c>
      <c r="N371" t="s">
        <v>37</v>
      </c>
      <c r="O371" t="s">
        <v>199</v>
      </c>
      <c r="P371" t="s">
        <v>39</v>
      </c>
      <c r="Q371" t="s">
        <v>40</v>
      </c>
      <c r="R371" t="s">
        <v>40</v>
      </c>
      <c r="S371" t="s">
        <v>1838</v>
      </c>
      <c r="T371" t="s">
        <v>67</v>
      </c>
      <c r="U371" t="s">
        <v>1624</v>
      </c>
      <c r="V371" t="s">
        <v>35</v>
      </c>
      <c r="W371" t="s">
        <v>35</v>
      </c>
      <c r="X371" t="s">
        <v>704</v>
      </c>
      <c r="Y371" t="s">
        <v>2017</v>
      </c>
      <c r="Z371" t="s">
        <v>40</v>
      </c>
      <c r="AA371" t="s">
        <v>35</v>
      </c>
      <c r="AB371" t="s">
        <v>109</v>
      </c>
      <c r="AC371" t="s">
        <v>2018</v>
      </c>
      <c r="AD371" t="str">
        <f>HYPERLINK("https://esastar-publication.sso.esa.int/ESATenderActions/details/6706", "https://esastar-publication.sso.esa.int/ESATenderActions/details/6706")</f>
        <v>https://esastar-publication.sso.esa.int/ESATenderActions/details/6706</v>
      </c>
    </row>
    <row r="372" spans="1:30" hidden="1" x14ac:dyDescent="0.35">
      <c r="A372" t="s">
        <v>2019</v>
      </c>
      <c r="B372" t="s">
        <v>2020</v>
      </c>
      <c r="C372" t="s">
        <v>32</v>
      </c>
      <c r="D372" t="s">
        <v>2021</v>
      </c>
      <c r="E372" t="s">
        <v>102</v>
      </c>
      <c r="F372" t="s">
        <v>198</v>
      </c>
      <c r="G372" s="1">
        <v>43920</v>
      </c>
      <c r="H372" s="1">
        <v>43563</v>
      </c>
      <c r="I372" s="1">
        <v>46752</v>
      </c>
      <c r="J372" s="1">
        <v>46738</v>
      </c>
      <c r="K372" s="1">
        <v>46738</v>
      </c>
      <c r="L372" s="1">
        <v>45708</v>
      </c>
      <c r="M372" t="s">
        <v>36</v>
      </c>
      <c r="N372" t="s">
        <v>76</v>
      </c>
      <c r="O372" t="s">
        <v>64</v>
      </c>
      <c r="P372" t="s">
        <v>77</v>
      </c>
      <c r="Q372" t="s">
        <v>40</v>
      </c>
      <c r="R372" t="s">
        <v>40</v>
      </c>
      <c r="S372" t="s">
        <v>2022</v>
      </c>
      <c r="T372" t="s">
        <v>67</v>
      </c>
      <c r="U372" t="s">
        <v>2023</v>
      </c>
      <c r="V372" t="s">
        <v>35</v>
      </c>
      <c r="W372" t="s">
        <v>35</v>
      </c>
      <c r="X372" t="s">
        <v>2024</v>
      </c>
      <c r="Y372" t="s">
        <v>2025</v>
      </c>
      <c r="Z372" t="s">
        <v>40</v>
      </c>
      <c r="AA372" t="s">
        <v>35</v>
      </c>
      <c r="AB372" t="s">
        <v>279</v>
      </c>
      <c r="AC372" t="s">
        <v>84</v>
      </c>
      <c r="AD372" t="str">
        <f>HYPERLINK("https://esastar-publication.sso.esa.int/ESATenderActions/details/6743", "https://esastar-publication.sso.esa.int/ESATenderActions/details/6743")</f>
        <v>https://esastar-publication.sso.esa.int/ESATenderActions/details/6743</v>
      </c>
    </row>
    <row r="373" spans="1:30" hidden="1" x14ac:dyDescent="0.35">
      <c r="A373" t="s">
        <v>2026</v>
      </c>
      <c r="B373" t="s">
        <v>2027</v>
      </c>
      <c r="C373" t="s">
        <v>32</v>
      </c>
      <c r="D373" t="s">
        <v>2028</v>
      </c>
      <c r="E373" t="s">
        <v>102</v>
      </c>
      <c r="F373" t="s">
        <v>198</v>
      </c>
      <c r="G373" s="1">
        <v>43920</v>
      </c>
      <c r="H373" s="1">
        <v>43677</v>
      </c>
      <c r="I373" s="1">
        <v>46752</v>
      </c>
      <c r="J373" s="1">
        <v>46738</v>
      </c>
      <c r="K373" s="1">
        <v>46738</v>
      </c>
      <c r="L373" s="1">
        <v>45637</v>
      </c>
      <c r="M373" t="s">
        <v>172</v>
      </c>
      <c r="N373" t="s">
        <v>76</v>
      </c>
      <c r="O373" t="s">
        <v>64</v>
      </c>
      <c r="P373" t="s">
        <v>77</v>
      </c>
      <c r="Q373" t="s">
        <v>40</v>
      </c>
      <c r="R373" t="s">
        <v>40</v>
      </c>
      <c r="S373" t="s">
        <v>2022</v>
      </c>
      <c r="T373" t="s">
        <v>67</v>
      </c>
      <c r="U373" t="s">
        <v>2023</v>
      </c>
      <c r="V373" t="s">
        <v>35</v>
      </c>
      <c r="W373" t="s">
        <v>35</v>
      </c>
      <c r="X373" t="s">
        <v>676</v>
      </c>
      <c r="Y373" t="s">
        <v>2025</v>
      </c>
      <c r="Z373" t="s">
        <v>40</v>
      </c>
      <c r="AA373" t="s">
        <v>35</v>
      </c>
      <c r="AB373" t="s">
        <v>279</v>
      </c>
      <c r="AC373" t="s">
        <v>84</v>
      </c>
      <c r="AD373" t="str">
        <f>HYPERLINK("https://esastar-publication.sso.esa.int/ESATenderActions/details/6745", "https://esastar-publication.sso.esa.int/ESATenderActions/details/6745")</f>
        <v>https://esastar-publication.sso.esa.int/ESATenderActions/details/6745</v>
      </c>
    </row>
    <row r="374" spans="1:30" hidden="1" x14ac:dyDescent="0.35">
      <c r="A374" t="s">
        <v>2029</v>
      </c>
      <c r="B374" t="s">
        <v>2030</v>
      </c>
      <c r="C374" t="s">
        <v>32</v>
      </c>
      <c r="D374" t="s">
        <v>2031</v>
      </c>
      <c r="E374" t="s">
        <v>102</v>
      </c>
      <c r="F374" t="s">
        <v>352</v>
      </c>
      <c r="G374" s="1">
        <v>43920</v>
      </c>
      <c r="H374" s="1">
        <v>43924</v>
      </c>
      <c r="I374" s="1">
        <v>45079</v>
      </c>
      <c r="J374" s="1">
        <v>45065</v>
      </c>
      <c r="K374" s="1">
        <v>45065</v>
      </c>
      <c r="L374" s="1">
        <v>45266</v>
      </c>
      <c r="M374" t="s">
        <v>172</v>
      </c>
      <c r="N374" t="s">
        <v>37</v>
      </c>
      <c r="O374" t="s">
        <v>199</v>
      </c>
      <c r="P374" t="s">
        <v>140</v>
      </c>
      <c r="Q374" t="s">
        <v>40</v>
      </c>
      <c r="R374" t="s">
        <v>40</v>
      </c>
      <c r="S374" t="s">
        <v>734</v>
      </c>
      <c r="T374" t="s">
        <v>67</v>
      </c>
      <c r="U374" t="s">
        <v>2032</v>
      </c>
      <c r="V374" t="s">
        <v>35</v>
      </c>
      <c r="W374" t="s">
        <v>35</v>
      </c>
      <c r="X374" t="s">
        <v>1616</v>
      </c>
      <c r="Y374" t="s">
        <v>2033</v>
      </c>
      <c r="Z374" t="s">
        <v>40</v>
      </c>
      <c r="AA374" t="s">
        <v>35</v>
      </c>
      <c r="AB374" t="s">
        <v>109</v>
      </c>
      <c r="AC374" t="s">
        <v>35</v>
      </c>
      <c r="AD374" t="str">
        <f>HYPERLINK("https://esastar-publication.sso.esa.int/ESATenderActions/details/6812", "https://esastar-publication.sso.esa.int/ESATenderActions/details/6812")</f>
        <v>https://esastar-publication.sso.esa.int/ESATenderActions/details/6812</v>
      </c>
    </row>
    <row r="375" spans="1:30" hidden="1" x14ac:dyDescent="0.35">
      <c r="A375" t="s">
        <v>2034</v>
      </c>
      <c r="B375" t="s">
        <v>2035</v>
      </c>
      <c r="C375" t="s">
        <v>32</v>
      </c>
      <c r="D375" t="s">
        <v>2036</v>
      </c>
      <c r="E375" t="s">
        <v>102</v>
      </c>
      <c r="F375" t="s">
        <v>198</v>
      </c>
      <c r="G375" s="1">
        <v>43920</v>
      </c>
      <c r="H375" s="1">
        <v>43921</v>
      </c>
      <c r="I375" s="1">
        <v>44196</v>
      </c>
      <c r="J375" s="1">
        <v>44182</v>
      </c>
      <c r="K375" s="1">
        <v>44182</v>
      </c>
      <c r="L375" s="1">
        <v>44959</v>
      </c>
      <c r="M375" t="s">
        <v>172</v>
      </c>
      <c r="N375" t="s">
        <v>37</v>
      </c>
      <c r="O375" t="s">
        <v>199</v>
      </c>
      <c r="P375" t="s">
        <v>1702</v>
      </c>
      <c r="Q375" t="s">
        <v>40</v>
      </c>
      <c r="R375" t="s">
        <v>40</v>
      </c>
      <c r="S375" t="s">
        <v>474</v>
      </c>
      <c r="T375" t="s">
        <v>67</v>
      </c>
      <c r="U375" t="s">
        <v>1754</v>
      </c>
      <c r="V375" t="s">
        <v>35</v>
      </c>
      <c r="W375" t="s">
        <v>35</v>
      </c>
      <c r="X375" t="s">
        <v>1616</v>
      </c>
      <c r="Y375" t="s">
        <v>1475</v>
      </c>
      <c r="Z375" t="s">
        <v>40</v>
      </c>
      <c r="AA375" t="s">
        <v>35</v>
      </c>
      <c r="AB375" t="s">
        <v>109</v>
      </c>
      <c r="AC375" t="s">
        <v>1652</v>
      </c>
      <c r="AD375" t="str">
        <f>HYPERLINK("https://esastar-publication.sso.esa.int/ESATenderActions/details/6824", "https://esastar-publication.sso.esa.int/ESATenderActions/details/6824")</f>
        <v>https://esastar-publication.sso.esa.int/ESATenderActions/details/6824</v>
      </c>
    </row>
    <row r="376" spans="1:30" x14ac:dyDescent="0.35">
      <c r="A376" t="s">
        <v>2037</v>
      </c>
      <c r="B376" t="s">
        <v>2038</v>
      </c>
      <c r="C376" t="s">
        <v>50</v>
      </c>
      <c r="D376" t="s">
        <v>2039</v>
      </c>
      <c r="E376" t="s">
        <v>34</v>
      </c>
      <c r="F376" t="s">
        <v>35</v>
      </c>
      <c r="G376" s="1">
        <v>43908</v>
      </c>
      <c r="H376" t="s">
        <v>35</v>
      </c>
      <c r="I376" t="s">
        <v>35</v>
      </c>
      <c r="J376" t="s">
        <v>35</v>
      </c>
      <c r="K376" t="s">
        <v>35</v>
      </c>
      <c r="L376" s="1">
        <v>44276</v>
      </c>
      <c r="M376" t="s">
        <v>1859</v>
      </c>
      <c r="N376" t="s">
        <v>53</v>
      </c>
      <c r="O376" t="s">
        <v>38</v>
      </c>
      <c r="P376" t="s">
        <v>54</v>
      </c>
      <c r="Q376" t="s">
        <v>40</v>
      </c>
      <c r="R376" t="s">
        <v>40</v>
      </c>
      <c r="S376" t="s">
        <v>66</v>
      </c>
      <c r="T376" t="s">
        <v>67</v>
      </c>
      <c r="U376" t="s">
        <v>2040</v>
      </c>
      <c r="V376" t="s">
        <v>1491</v>
      </c>
      <c r="W376" t="s">
        <v>2041</v>
      </c>
      <c r="X376" t="s">
        <v>35</v>
      </c>
      <c r="Y376" t="s">
        <v>2042</v>
      </c>
      <c r="Z376" t="s">
        <v>40</v>
      </c>
      <c r="AA376" t="s">
        <v>35</v>
      </c>
      <c r="AB376" t="s">
        <v>513</v>
      </c>
      <c r="AC376" t="s">
        <v>35</v>
      </c>
      <c r="AD376" t="str">
        <f>HYPERLINK("https://esastar-publication.sso.esa.int/ESATenderActions/details/6510", "https://esastar-publication.sso.esa.int/ESATenderActions/details/6510")</f>
        <v>https://esastar-publication.sso.esa.int/ESATenderActions/details/6510</v>
      </c>
    </row>
    <row r="377" spans="1:30" hidden="1" x14ac:dyDescent="0.35">
      <c r="A377" t="s">
        <v>2043</v>
      </c>
      <c r="B377" t="s">
        <v>2044</v>
      </c>
      <c r="C377" t="s">
        <v>32</v>
      </c>
      <c r="D377" t="s">
        <v>2045</v>
      </c>
      <c r="E377" t="s">
        <v>102</v>
      </c>
      <c r="F377" t="s">
        <v>198</v>
      </c>
      <c r="G377" s="1">
        <v>43908</v>
      </c>
      <c r="H377" s="1">
        <v>43944</v>
      </c>
      <c r="I377" s="1">
        <v>44926</v>
      </c>
      <c r="J377" s="1">
        <v>44912</v>
      </c>
      <c r="K377" s="1">
        <v>44912</v>
      </c>
      <c r="L377" s="1">
        <v>44760</v>
      </c>
      <c r="M377" t="s">
        <v>36</v>
      </c>
      <c r="N377" t="s">
        <v>173</v>
      </c>
      <c r="O377" t="s">
        <v>64</v>
      </c>
      <c r="P377" t="s">
        <v>35</v>
      </c>
      <c r="Q377" t="s">
        <v>40</v>
      </c>
      <c r="R377" t="s">
        <v>40</v>
      </c>
      <c r="S377" t="s">
        <v>1184</v>
      </c>
      <c r="T377" t="s">
        <v>67</v>
      </c>
      <c r="U377" t="s">
        <v>2046</v>
      </c>
      <c r="V377" t="s">
        <v>35</v>
      </c>
      <c r="W377" t="s">
        <v>35</v>
      </c>
      <c r="X377" t="s">
        <v>2047</v>
      </c>
      <c r="Y377" t="s">
        <v>2048</v>
      </c>
      <c r="Z377" t="s">
        <v>40</v>
      </c>
      <c r="AA377" t="s">
        <v>35</v>
      </c>
      <c r="AB377" t="s">
        <v>821</v>
      </c>
      <c r="AC377" t="s">
        <v>1188</v>
      </c>
      <c r="AD377" t="str">
        <f>HYPERLINK("https://esastar-publication.sso.esa.int/ESATenderActions/details/6821", "https://esastar-publication.sso.esa.int/ESATenderActions/details/6821")</f>
        <v>https://esastar-publication.sso.esa.int/ESATenderActions/details/6821</v>
      </c>
    </row>
    <row r="378" spans="1:30" hidden="1" x14ac:dyDescent="0.35">
      <c r="A378" t="s">
        <v>2049</v>
      </c>
      <c r="B378" t="s">
        <v>2050</v>
      </c>
      <c r="C378" t="s">
        <v>32</v>
      </c>
      <c r="D378" t="s">
        <v>2051</v>
      </c>
      <c r="E378" t="s">
        <v>102</v>
      </c>
      <c r="F378" t="s">
        <v>198</v>
      </c>
      <c r="G378" s="1">
        <v>43878</v>
      </c>
      <c r="H378" s="1">
        <v>43957</v>
      </c>
      <c r="I378" s="1">
        <v>46736</v>
      </c>
      <c r="J378" s="1">
        <v>46722</v>
      </c>
      <c r="K378" s="1">
        <v>46722</v>
      </c>
      <c r="L378" s="1">
        <v>46307</v>
      </c>
      <c r="M378" t="s">
        <v>36</v>
      </c>
      <c r="N378" t="s">
        <v>76</v>
      </c>
      <c r="O378" t="s">
        <v>64</v>
      </c>
      <c r="P378" t="s">
        <v>77</v>
      </c>
      <c r="Q378" t="s">
        <v>40</v>
      </c>
      <c r="R378" t="s">
        <v>40</v>
      </c>
      <c r="S378" t="s">
        <v>2022</v>
      </c>
      <c r="T378" t="s">
        <v>67</v>
      </c>
      <c r="U378" t="s">
        <v>2023</v>
      </c>
      <c r="V378" t="s">
        <v>35</v>
      </c>
      <c r="W378" t="s">
        <v>35</v>
      </c>
      <c r="X378" t="s">
        <v>630</v>
      </c>
      <c r="Y378" t="s">
        <v>2025</v>
      </c>
      <c r="Z378" t="s">
        <v>40</v>
      </c>
      <c r="AA378" t="s">
        <v>35</v>
      </c>
      <c r="AB378" t="s">
        <v>279</v>
      </c>
      <c r="AC378" t="s">
        <v>84</v>
      </c>
      <c r="AD378" t="str">
        <f>HYPERLINK("https://esastar-publication.sso.esa.int/ESATenderActions/details/6801", "https://esastar-publication.sso.esa.int/ESATenderActions/details/6801")</f>
        <v>https://esastar-publication.sso.esa.int/ESATenderActions/details/6801</v>
      </c>
    </row>
    <row r="379" spans="1:30" hidden="1" x14ac:dyDescent="0.35">
      <c r="A379" t="s">
        <v>2052</v>
      </c>
      <c r="B379" t="s">
        <v>2053</v>
      </c>
      <c r="C379" t="s">
        <v>32</v>
      </c>
      <c r="D379" t="s">
        <v>2054</v>
      </c>
      <c r="E379" t="s">
        <v>102</v>
      </c>
      <c r="F379" t="s">
        <v>352</v>
      </c>
      <c r="G379" s="1">
        <v>43873</v>
      </c>
      <c r="H379" s="1">
        <v>43892</v>
      </c>
      <c r="I379" s="1">
        <v>44623</v>
      </c>
      <c r="J379" s="1">
        <v>44609</v>
      </c>
      <c r="K379" s="1">
        <v>44609</v>
      </c>
      <c r="L379" s="1">
        <v>44970</v>
      </c>
      <c r="M379" t="s">
        <v>172</v>
      </c>
      <c r="N379" t="s">
        <v>37</v>
      </c>
      <c r="O379" t="s">
        <v>64</v>
      </c>
      <c r="P379" t="s">
        <v>1702</v>
      </c>
      <c r="Q379" t="s">
        <v>40</v>
      </c>
      <c r="R379" t="s">
        <v>40</v>
      </c>
      <c r="S379" t="s">
        <v>474</v>
      </c>
      <c r="T379" t="s">
        <v>67</v>
      </c>
      <c r="U379" t="s">
        <v>1754</v>
      </c>
      <c r="V379" t="s">
        <v>35</v>
      </c>
      <c r="W379" t="s">
        <v>35</v>
      </c>
      <c r="X379" t="s">
        <v>125</v>
      </c>
      <c r="Y379" t="s">
        <v>1943</v>
      </c>
      <c r="Z379" t="s">
        <v>40</v>
      </c>
      <c r="AA379" t="s">
        <v>35</v>
      </c>
      <c r="AB379" t="s">
        <v>109</v>
      </c>
      <c r="AC379" t="s">
        <v>1652</v>
      </c>
      <c r="AD379" t="str">
        <f>HYPERLINK("https://esastar-publication.sso.esa.int/ESATenderActions/details/6772", "https://esastar-publication.sso.esa.int/ESATenderActions/details/6772")</f>
        <v>https://esastar-publication.sso.esa.int/ESATenderActions/details/6772</v>
      </c>
    </row>
    <row r="380" spans="1:30" x14ac:dyDescent="0.35">
      <c r="A380" t="s">
        <v>2055</v>
      </c>
      <c r="B380" t="s">
        <v>2056</v>
      </c>
      <c r="C380" t="s">
        <v>50</v>
      </c>
      <c r="D380" t="s">
        <v>2057</v>
      </c>
      <c r="E380" t="s">
        <v>102</v>
      </c>
      <c r="F380" t="s">
        <v>103</v>
      </c>
      <c r="G380" s="1">
        <v>43846</v>
      </c>
      <c r="H380" t="s">
        <v>35</v>
      </c>
      <c r="I380" t="s">
        <v>35</v>
      </c>
      <c r="J380" t="s">
        <v>35</v>
      </c>
      <c r="K380" t="s">
        <v>35</v>
      </c>
      <c r="L380" s="1">
        <v>44276</v>
      </c>
      <c r="M380" t="s">
        <v>1859</v>
      </c>
      <c r="N380" t="s">
        <v>173</v>
      </c>
      <c r="O380" t="s">
        <v>622</v>
      </c>
      <c r="P380" t="s">
        <v>2058</v>
      </c>
      <c r="Q380" t="s">
        <v>40</v>
      </c>
      <c r="R380" t="s">
        <v>40</v>
      </c>
      <c r="S380" t="s">
        <v>2059</v>
      </c>
      <c r="T380" t="s">
        <v>67</v>
      </c>
      <c r="U380" t="s">
        <v>175</v>
      </c>
      <c r="V380" t="s">
        <v>80</v>
      </c>
      <c r="W380" t="s">
        <v>2060</v>
      </c>
      <c r="X380" t="s">
        <v>35</v>
      </c>
      <c r="Y380" t="s">
        <v>2061</v>
      </c>
      <c r="Z380" t="s">
        <v>40</v>
      </c>
      <c r="AA380" t="s">
        <v>35</v>
      </c>
      <c r="AB380" t="s">
        <v>35</v>
      </c>
      <c r="AC380" t="s">
        <v>35</v>
      </c>
      <c r="AD380" t="str">
        <f>HYPERLINK("https://esastar-publication.sso.esa.int/ESATenderActions/details/6499", "https://esastar-publication.sso.esa.int/ESATenderActions/details/6499")</f>
        <v>https://esastar-publication.sso.esa.int/ESATenderActions/details/6499</v>
      </c>
    </row>
    <row r="381" spans="1:30" x14ac:dyDescent="0.35">
      <c r="A381" t="s">
        <v>2062</v>
      </c>
      <c r="B381" t="s">
        <v>2063</v>
      </c>
      <c r="C381" t="s">
        <v>50</v>
      </c>
      <c r="D381" t="s">
        <v>2064</v>
      </c>
      <c r="E381" t="s">
        <v>34</v>
      </c>
      <c r="F381" t="s">
        <v>35</v>
      </c>
      <c r="G381" s="1">
        <v>43818</v>
      </c>
      <c r="H381" t="s">
        <v>35</v>
      </c>
      <c r="I381" t="s">
        <v>35</v>
      </c>
      <c r="J381" t="s">
        <v>35</v>
      </c>
      <c r="K381" t="s">
        <v>35</v>
      </c>
      <c r="L381" s="1">
        <v>44276</v>
      </c>
      <c r="M381" t="s">
        <v>1859</v>
      </c>
      <c r="N381" t="s">
        <v>53</v>
      </c>
      <c r="O381" t="s">
        <v>38</v>
      </c>
      <c r="P381" t="s">
        <v>54</v>
      </c>
      <c r="Q381" t="s">
        <v>40</v>
      </c>
      <c r="R381" t="s">
        <v>40</v>
      </c>
      <c r="S381" t="s">
        <v>66</v>
      </c>
      <c r="T381" t="s">
        <v>67</v>
      </c>
      <c r="U381" t="s">
        <v>2040</v>
      </c>
      <c r="V381" t="s">
        <v>1491</v>
      </c>
      <c r="W381" t="s">
        <v>2041</v>
      </c>
      <c r="X381" t="s">
        <v>35</v>
      </c>
      <c r="Y381" t="s">
        <v>2065</v>
      </c>
      <c r="Z381" t="s">
        <v>40</v>
      </c>
      <c r="AA381" t="s">
        <v>35</v>
      </c>
      <c r="AB381" t="s">
        <v>513</v>
      </c>
      <c r="AC381" t="s">
        <v>35</v>
      </c>
      <c r="AD381" t="str">
        <f>HYPERLINK("https://esastar-publication.sso.esa.int/ESATenderActions/details/6491", "https://esastar-publication.sso.esa.int/ESATenderActions/details/6491")</f>
        <v>https://esastar-publication.sso.esa.int/ESATenderActions/details/6491</v>
      </c>
    </row>
    <row r="382" spans="1:30" hidden="1" x14ac:dyDescent="0.35">
      <c r="A382" t="s">
        <v>2066</v>
      </c>
      <c r="B382" t="s">
        <v>2067</v>
      </c>
      <c r="C382" t="s">
        <v>32</v>
      </c>
      <c r="D382" t="s">
        <v>2068</v>
      </c>
      <c r="E382" t="s">
        <v>34</v>
      </c>
      <c r="F382" t="s">
        <v>35</v>
      </c>
      <c r="G382" s="1">
        <v>43801</v>
      </c>
      <c r="H382" s="1">
        <v>43798</v>
      </c>
      <c r="I382" s="1">
        <v>44561</v>
      </c>
      <c r="J382" s="1">
        <v>44547</v>
      </c>
      <c r="K382" s="1">
        <v>44547</v>
      </c>
      <c r="L382" s="1">
        <v>44276</v>
      </c>
      <c r="M382" t="s">
        <v>1859</v>
      </c>
      <c r="N382" t="s">
        <v>37</v>
      </c>
      <c r="O382" t="s">
        <v>199</v>
      </c>
      <c r="P382" t="s">
        <v>35</v>
      </c>
      <c r="Q382" t="s">
        <v>40</v>
      </c>
      <c r="R382" t="s">
        <v>40</v>
      </c>
      <c r="S382" t="s">
        <v>734</v>
      </c>
      <c r="T382" t="s">
        <v>67</v>
      </c>
      <c r="U382" t="s">
        <v>1888</v>
      </c>
      <c r="V382" t="s">
        <v>35</v>
      </c>
      <c r="W382" t="s">
        <v>35</v>
      </c>
      <c r="X382" t="s">
        <v>1897</v>
      </c>
      <c r="Y382" t="s">
        <v>82</v>
      </c>
      <c r="Z382" t="s">
        <v>40</v>
      </c>
      <c r="AA382" t="s">
        <v>35</v>
      </c>
      <c r="AB382" t="s">
        <v>705</v>
      </c>
      <c r="AC382" t="s">
        <v>1680</v>
      </c>
      <c r="AD382" t="str">
        <f>HYPERLINK("https://esastar-publication.sso.esa.int/ESATenderActions/details/6751", "https://esastar-publication.sso.esa.int/ESATenderActions/details/6751")</f>
        <v>https://esastar-publication.sso.esa.int/ESATenderActions/details/6751</v>
      </c>
    </row>
    <row r="383" spans="1:30" ht="72.5" x14ac:dyDescent="0.35">
      <c r="A383" t="s">
        <v>2069</v>
      </c>
      <c r="B383" t="s">
        <v>2070</v>
      </c>
      <c r="C383" t="s">
        <v>50</v>
      </c>
      <c r="D383" t="s">
        <v>2071</v>
      </c>
      <c r="E383" t="s">
        <v>34</v>
      </c>
      <c r="F383" t="s">
        <v>35</v>
      </c>
      <c r="G383" s="1">
        <v>43781</v>
      </c>
      <c r="H383" t="s">
        <v>35</v>
      </c>
      <c r="I383" t="s">
        <v>35</v>
      </c>
      <c r="J383" t="s">
        <v>35</v>
      </c>
      <c r="K383" t="s">
        <v>35</v>
      </c>
      <c r="L383" s="1">
        <v>44276</v>
      </c>
      <c r="M383" t="s">
        <v>1859</v>
      </c>
      <c r="N383" t="s">
        <v>37</v>
      </c>
      <c r="O383" t="s">
        <v>38</v>
      </c>
      <c r="P383" t="s">
        <v>35</v>
      </c>
      <c r="Q383" t="s">
        <v>40</v>
      </c>
      <c r="R383" t="s">
        <v>40</v>
      </c>
      <c r="S383" t="s">
        <v>1386</v>
      </c>
      <c r="T383" t="s">
        <v>67</v>
      </c>
      <c r="U383" t="s">
        <v>43</v>
      </c>
      <c r="V383" t="s">
        <v>56</v>
      </c>
      <c r="W383" t="s">
        <v>1492</v>
      </c>
      <c r="X383" t="s">
        <v>35</v>
      </c>
      <c r="Y383" t="s">
        <v>1561</v>
      </c>
      <c r="Z383" t="s">
        <v>40</v>
      </c>
      <c r="AA383" t="s">
        <v>35</v>
      </c>
      <c r="AB383" t="s">
        <v>1387</v>
      </c>
      <c r="AC383" t="s">
        <v>2072</v>
      </c>
      <c r="AD383" t="str">
        <f>HYPERLINK("https://esastar-publication.sso.esa.int/ESATenderActions/details/6493", "https://esastar-publication.sso.esa.int/ESATenderActions/details/6493")</f>
        <v>https://esastar-publication.sso.esa.int/ESATenderActions/details/6493</v>
      </c>
    </row>
    <row r="384" spans="1:30" hidden="1" x14ac:dyDescent="0.35">
      <c r="A384" t="s">
        <v>2073</v>
      </c>
      <c r="B384" t="s">
        <v>2074</v>
      </c>
      <c r="C384" t="s">
        <v>32</v>
      </c>
      <c r="D384" t="s">
        <v>2075</v>
      </c>
      <c r="E384" t="s">
        <v>102</v>
      </c>
      <c r="F384" t="s">
        <v>198</v>
      </c>
      <c r="G384" s="1">
        <v>43780</v>
      </c>
      <c r="H384" s="1">
        <v>43780</v>
      </c>
      <c r="I384" s="1">
        <v>43889</v>
      </c>
      <c r="J384" s="1">
        <v>43875</v>
      </c>
      <c r="K384" s="1">
        <v>43875</v>
      </c>
      <c r="L384" s="1">
        <v>44551</v>
      </c>
      <c r="M384" t="s">
        <v>172</v>
      </c>
      <c r="N384" t="s">
        <v>37</v>
      </c>
      <c r="O384" t="s">
        <v>622</v>
      </c>
      <c r="P384" t="s">
        <v>1702</v>
      </c>
      <c r="Q384" t="s">
        <v>40</v>
      </c>
      <c r="R384" t="s">
        <v>40</v>
      </c>
      <c r="S384" t="s">
        <v>474</v>
      </c>
      <c r="T384" t="s">
        <v>67</v>
      </c>
      <c r="U384" t="s">
        <v>2012</v>
      </c>
      <c r="V384" t="s">
        <v>35</v>
      </c>
      <c r="W384" t="s">
        <v>35</v>
      </c>
      <c r="X384" t="s">
        <v>2076</v>
      </c>
      <c r="Y384" t="s">
        <v>2077</v>
      </c>
      <c r="Z384" t="s">
        <v>40</v>
      </c>
      <c r="AA384" t="s">
        <v>35</v>
      </c>
      <c r="AB384" t="s">
        <v>109</v>
      </c>
      <c r="AC384" t="s">
        <v>35</v>
      </c>
      <c r="AD384" t="str">
        <f>HYPERLINK("https://esastar-publication.sso.esa.int/ESATenderActions/details/6750", "https://esastar-publication.sso.esa.int/ESATenderActions/details/6750")</f>
        <v>https://esastar-publication.sso.esa.int/ESATenderActions/details/6750</v>
      </c>
    </row>
    <row r="385" spans="1:30" ht="72.5" hidden="1" x14ac:dyDescent="0.35">
      <c r="A385" t="s">
        <v>2078</v>
      </c>
      <c r="B385" t="s">
        <v>2079</v>
      </c>
      <c r="C385" t="s">
        <v>32</v>
      </c>
      <c r="D385" t="s">
        <v>2080</v>
      </c>
      <c r="E385" t="s">
        <v>34</v>
      </c>
      <c r="F385" t="s">
        <v>35</v>
      </c>
      <c r="G385" s="1">
        <v>43671</v>
      </c>
      <c r="H385" s="1">
        <v>43685</v>
      </c>
      <c r="I385" s="1">
        <v>43755</v>
      </c>
      <c r="J385" s="1">
        <v>43741</v>
      </c>
      <c r="K385" s="1">
        <v>43741</v>
      </c>
      <c r="L385" s="1">
        <v>44284</v>
      </c>
      <c r="M385" t="s">
        <v>1859</v>
      </c>
      <c r="N385" t="s">
        <v>37</v>
      </c>
      <c r="O385" t="s">
        <v>38</v>
      </c>
      <c r="P385" t="s">
        <v>35</v>
      </c>
      <c r="Q385" t="s">
        <v>40</v>
      </c>
      <c r="R385" t="s">
        <v>40</v>
      </c>
      <c r="S385" t="s">
        <v>2081</v>
      </c>
      <c r="T385" t="s">
        <v>67</v>
      </c>
      <c r="U385" t="s">
        <v>43</v>
      </c>
      <c r="V385" t="s">
        <v>35</v>
      </c>
      <c r="W385" t="s">
        <v>35</v>
      </c>
      <c r="X385" t="s">
        <v>2082</v>
      </c>
      <c r="Y385" t="s">
        <v>1561</v>
      </c>
      <c r="Z385" t="s">
        <v>40</v>
      </c>
      <c r="AA385" t="s">
        <v>35</v>
      </c>
      <c r="AB385" t="s">
        <v>2083</v>
      </c>
      <c r="AC385" t="s">
        <v>405</v>
      </c>
      <c r="AD385" t="str">
        <f>HYPERLINK("https://esastar-publication.sso.esa.int/ESATenderActions/details/10782", "https://esastar-publication.sso.esa.int/ESATenderActions/details/10782")</f>
        <v>https://esastar-publication.sso.esa.int/ESATenderActions/details/10782</v>
      </c>
    </row>
    <row r="386" spans="1:30" hidden="1" x14ac:dyDescent="0.35">
      <c r="A386" t="s">
        <v>2084</v>
      </c>
      <c r="B386" t="s">
        <v>2085</v>
      </c>
      <c r="C386" t="s">
        <v>32</v>
      </c>
      <c r="D386" t="s">
        <v>2086</v>
      </c>
      <c r="E386" t="s">
        <v>34</v>
      </c>
      <c r="F386" t="s">
        <v>35</v>
      </c>
      <c r="G386" s="1">
        <v>43637</v>
      </c>
      <c r="H386" s="1">
        <v>43651</v>
      </c>
      <c r="I386" s="1">
        <v>43714</v>
      </c>
      <c r="J386" s="1">
        <v>43700</v>
      </c>
      <c r="K386" s="1">
        <v>43700</v>
      </c>
      <c r="L386" s="1">
        <v>44308</v>
      </c>
      <c r="M386" t="s">
        <v>1859</v>
      </c>
      <c r="N386" t="s">
        <v>53</v>
      </c>
      <c r="O386" t="s">
        <v>38</v>
      </c>
      <c r="P386" t="s">
        <v>54</v>
      </c>
      <c r="Q386" t="s">
        <v>40</v>
      </c>
      <c r="R386" t="s">
        <v>40</v>
      </c>
      <c r="S386" t="s">
        <v>66</v>
      </c>
      <c r="T386" t="s">
        <v>67</v>
      </c>
      <c r="U386" t="s">
        <v>2087</v>
      </c>
      <c r="V386" t="s">
        <v>35</v>
      </c>
      <c r="W386" t="s">
        <v>35</v>
      </c>
      <c r="X386" t="s">
        <v>854</v>
      </c>
      <c r="Y386" t="s">
        <v>2088</v>
      </c>
      <c r="Z386" t="s">
        <v>40</v>
      </c>
      <c r="AA386" t="s">
        <v>35</v>
      </c>
      <c r="AB386" t="s">
        <v>2089</v>
      </c>
      <c r="AC386" t="s">
        <v>35</v>
      </c>
      <c r="AD386" t="str">
        <f>HYPERLINK("https://esastar-publication.sso.esa.int/ESATenderActions/details/14072", "https://esastar-publication.sso.esa.int/ESATenderActions/details/14072")</f>
        <v>https://esastar-publication.sso.esa.int/ESATenderActions/details/14072</v>
      </c>
    </row>
    <row r="387" spans="1:30" hidden="1" x14ac:dyDescent="0.35">
      <c r="A387" t="s">
        <v>2090</v>
      </c>
      <c r="B387" t="s">
        <v>2091</v>
      </c>
      <c r="C387" t="s">
        <v>32</v>
      </c>
      <c r="D387" t="s">
        <v>2092</v>
      </c>
      <c r="E387" t="s">
        <v>34</v>
      </c>
      <c r="F387" t="s">
        <v>35</v>
      </c>
      <c r="G387" s="1">
        <v>43636</v>
      </c>
      <c r="H387" s="1">
        <v>43650</v>
      </c>
      <c r="I387" s="1">
        <v>43766</v>
      </c>
      <c r="J387" s="1">
        <v>43752</v>
      </c>
      <c r="K387" s="1">
        <v>43752</v>
      </c>
      <c r="L387" s="1">
        <v>44529</v>
      </c>
      <c r="M387" t="s">
        <v>2093</v>
      </c>
      <c r="N387" t="s">
        <v>37</v>
      </c>
      <c r="O387" t="s">
        <v>64</v>
      </c>
      <c r="P387" t="s">
        <v>39</v>
      </c>
      <c r="Q387" t="s">
        <v>40</v>
      </c>
      <c r="R387" t="s">
        <v>40</v>
      </c>
      <c r="S387" t="s">
        <v>2094</v>
      </c>
      <c r="T387" t="s">
        <v>67</v>
      </c>
      <c r="U387" t="s">
        <v>1861</v>
      </c>
      <c r="V387" t="s">
        <v>35</v>
      </c>
      <c r="W387" t="s">
        <v>35</v>
      </c>
      <c r="X387" t="s">
        <v>1704</v>
      </c>
      <c r="Y387" t="s">
        <v>1863</v>
      </c>
      <c r="Z387" t="s">
        <v>40</v>
      </c>
      <c r="AA387" t="s">
        <v>35</v>
      </c>
      <c r="AB387" t="s">
        <v>705</v>
      </c>
      <c r="AC387" t="s">
        <v>926</v>
      </c>
      <c r="AD387" t="str">
        <f>HYPERLINK("https://esastar-publication.sso.esa.int/ESATenderActions/details/10158", "https://esastar-publication.sso.esa.int/ESATenderActions/details/10158")</f>
        <v>https://esastar-publication.sso.esa.int/ESATenderActions/details/10158</v>
      </c>
    </row>
    <row r="388" spans="1:30" ht="29" x14ac:dyDescent="0.35">
      <c r="A388" t="s">
        <v>2095</v>
      </c>
      <c r="B388" t="s">
        <v>2096</v>
      </c>
      <c r="C388" t="s">
        <v>50</v>
      </c>
      <c r="D388" t="s">
        <v>2097</v>
      </c>
      <c r="E388" t="s">
        <v>34</v>
      </c>
      <c r="F388" t="s">
        <v>35</v>
      </c>
      <c r="G388" s="1">
        <v>43560</v>
      </c>
      <c r="H388" t="s">
        <v>35</v>
      </c>
      <c r="I388" t="s">
        <v>35</v>
      </c>
      <c r="J388" t="s">
        <v>35</v>
      </c>
      <c r="K388" t="s">
        <v>35</v>
      </c>
      <c r="L388" s="1">
        <v>44276</v>
      </c>
      <c r="M388" t="s">
        <v>1859</v>
      </c>
      <c r="N388" t="s">
        <v>37</v>
      </c>
      <c r="O388" t="s">
        <v>38</v>
      </c>
      <c r="P388" t="s">
        <v>35</v>
      </c>
      <c r="Q388" t="s">
        <v>40</v>
      </c>
      <c r="R388" t="s">
        <v>40</v>
      </c>
      <c r="S388" t="s">
        <v>164</v>
      </c>
      <c r="T388" t="s">
        <v>67</v>
      </c>
      <c r="U388" t="s">
        <v>2098</v>
      </c>
      <c r="V388" t="s">
        <v>80</v>
      </c>
      <c r="W388" t="s">
        <v>166</v>
      </c>
      <c r="X388" t="s">
        <v>35</v>
      </c>
      <c r="Y388" t="s">
        <v>2099</v>
      </c>
      <c r="Z388" t="s">
        <v>40</v>
      </c>
      <c r="AA388" t="s">
        <v>35</v>
      </c>
      <c r="AB388" t="s">
        <v>2100</v>
      </c>
      <c r="AC388" t="s">
        <v>35</v>
      </c>
      <c r="AD388" t="str">
        <f>HYPERLINK("https://esastar-publication.sso.esa.int/ESATenderActions/details/6503", "https://esastar-publication.sso.esa.int/ESATenderActions/details/6503")</f>
        <v>https://esastar-publication.sso.esa.int/ESATenderActions/details/6503</v>
      </c>
    </row>
    <row r="389" spans="1:30" x14ac:dyDescent="0.35">
      <c r="A389" t="s">
        <v>2101</v>
      </c>
      <c r="B389" t="s">
        <v>2102</v>
      </c>
      <c r="C389" t="s">
        <v>50</v>
      </c>
      <c r="D389" t="s">
        <v>2103</v>
      </c>
      <c r="E389" t="s">
        <v>102</v>
      </c>
      <c r="F389" t="s">
        <v>103</v>
      </c>
      <c r="G389" s="1">
        <v>43528</v>
      </c>
      <c r="H389" t="s">
        <v>35</v>
      </c>
      <c r="I389" t="s">
        <v>35</v>
      </c>
      <c r="J389" t="s">
        <v>35</v>
      </c>
      <c r="K389" t="s">
        <v>35</v>
      </c>
      <c r="L389" s="1">
        <v>44276</v>
      </c>
      <c r="M389" t="s">
        <v>1859</v>
      </c>
      <c r="N389" t="s">
        <v>37</v>
      </c>
      <c r="O389" t="s">
        <v>64</v>
      </c>
      <c r="P389" t="s">
        <v>35</v>
      </c>
      <c r="Q389" t="s">
        <v>40</v>
      </c>
      <c r="R389" t="s">
        <v>40</v>
      </c>
      <c r="S389" t="s">
        <v>387</v>
      </c>
      <c r="T389" t="s">
        <v>67</v>
      </c>
      <c r="U389" t="s">
        <v>1881</v>
      </c>
      <c r="V389" t="s">
        <v>35</v>
      </c>
      <c r="W389" t="s">
        <v>2104</v>
      </c>
      <c r="X389" t="s">
        <v>35</v>
      </c>
      <c r="Y389" t="s">
        <v>2105</v>
      </c>
      <c r="Z389" t="s">
        <v>40</v>
      </c>
      <c r="AA389" t="s">
        <v>35</v>
      </c>
      <c r="AB389" t="s">
        <v>109</v>
      </c>
      <c r="AC389" t="s">
        <v>648</v>
      </c>
      <c r="AD389" t="str">
        <f>HYPERLINK("https://esastar-publication.sso.esa.int/ESATenderActions/details/6495", "https://esastar-publication.sso.esa.int/ESATenderActions/details/6495")</f>
        <v>https://esastar-publication.sso.esa.int/ESATenderActions/details/6495</v>
      </c>
    </row>
    <row r="390" spans="1:30" hidden="1" x14ac:dyDescent="0.35">
      <c r="A390" t="s">
        <v>2106</v>
      </c>
      <c r="B390" t="s">
        <v>2107</v>
      </c>
      <c r="C390" t="s">
        <v>32</v>
      </c>
      <c r="D390" t="s">
        <v>2108</v>
      </c>
      <c r="E390" t="s">
        <v>34</v>
      </c>
      <c r="F390" t="s">
        <v>35</v>
      </c>
      <c r="G390" s="1">
        <v>43528</v>
      </c>
      <c r="H390" s="1">
        <v>43535</v>
      </c>
      <c r="I390" s="1">
        <v>43601</v>
      </c>
      <c r="J390" s="1">
        <v>43587</v>
      </c>
      <c r="K390" s="1">
        <v>43587</v>
      </c>
      <c r="L390" s="1">
        <v>44276</v>
      </c>
      <c r="M390" t="s">
        <v>1859</v>
      </c>
      <c r="N390" t="s">
        <v>37</v>
      </c>
      <c r="O390" t="s">
        <v>38</v>
      </c>
      <c r="P390" t="s">
        <v>35</v>
      </c>
      <c r="Q390" t="s">
        <v>40</v>
      </c>
      <c r="R390" t="s">
        <v>40</v>
      </c>
      <c r="S390" t="s">
        <v>387</v>
      </c>
      <c r="T390" t="s">
        <v>67</v>
      </c>
      <c r="U390" t="s">
        <v>1881</v>
      </c>
      <c r="V390" t="s">
        <v>35</v>
      </c>
      <c r="W390" t="s">
        <v>35</v>
      </c>
      <c r="X390" t="s">
        <v>388</v>
      </c>
      <c r="Y390" t="s">
        <v>2105</v>
      </c>
      <c r="Z390" t="s">
        <v>40</v>
      </c>
      <c r="AA390" t="s">
        <v>35</v>
      </c>
      <c r="AB390" t="s">
        <v>127</v>
      </c>
      <c r="AC390" t="s">
        <v>1893</v>
      </c>
      <c r="AD390" t="str">
        <f>HYPERLINK("https://esastar-publication.sso.esa.int/ESATenderActions/details/6705", "https://esastar-publication.sso.esa.int/ESATenderActions/details/6705")</f>
        <v>https://esastar-publication.sso.esa.int/ESATenderActions/details/6705</v>
      </c>
    </row>
    <row r="391" spans="1:30" x14ac:dyDescent="0.35">
      <c r="A391" t="s">
        <v>2109</v>
      </c>
      <c r="B391" t="s">
        <v>2110</v>
      </c>
      <c r="C391" t="s">
        <v>50</v>
      </c>
      <c r="D391" t="s">
        <v>2111</v>
      </c>
      <c r="E391" t="s">
        <v>102</v>
      </c>
      <c r="F391" t="s">
        <v>103</v>
      </c>
      <c r="G391" s="1">
        <v>43500</v>
      </c>
      <c r="H391" t="s">
        <v>35</v>
      </c>
      <c r="I391" t="s">
        <v>35</v>
      </c>
      <c r="J391" t="s">
        <v>35</v>
      </c>
      <c r="K391" t="s">
        <v>35</v>
      </c>
      <c r="L391" s="1">
        <v>44276</v>
      </c>
      <c r="M391" t="s">
        <v>1859</v>
      </c>
      <c r="N391" t="s">
        <v>173</v>
      </c>
      <c r="O391" t="s">
        <v>622</v>
      </c>
      <c r="P391" t="s">
        <v>2058</v>
      </c>
      <c r="Q391" t="s">
        <v>40</v>
      </c>
      <c r="R391" t="s">
        <v>40</v>
      </c>
      <c r="S391" t="s">
        <v>2059</v>
      </c>
      <c r="T391" t="s">
        <v>67</v>
      </c>
      <c r="U391" t="s">
        <v>175</v>
      </c>
      <c r="V391" t="s">
        <v>80</v>
      </c>
      <c r="W391" t="s">
        <v>2060</v>
      </c>
      <c r="X391" t="s">
        <v>35</v>
      </c>
      <c r="Y391" t="s">
        <v>2061</v>
      </c>
      <c r="Z391" t="s">
        <v>40</v>
      </c>
      <c r="AA391" t="s">
        <v>35</v>
      </c>
      <c r="AB391" t="s">
        <v>35</v>
      </c>
      <c r="AC391" t="s">
        <v>35</v>
      </c>
      <c r="AD391" t="str">
        <f>HYPERLINK("https://esastar-publication.sso.esa.int/ESATenderActions/details/6498", "https://esastar-publication.sso.esa.int/ESATenderActions/details/6498")</f>
        <v>https://esastar-publication.sso.esa.int/ESATenderActions/details/6498</v>
      </c>
    </row>
    <row r="392" spans="1:30" hidden="1" x14ac:dyDescent="0.35">
      <c r="A392" t="s">
        <v>2112</v>
      </c>
      <c r="B392" t="s">
        <v>2113</v>
      </c>
      <c r="C392" t="s">
        <v>32</v>
      </c>
      <c r="D392" t="s">
        <v>2114</v>
      </c>
      <c r="E392" t="s">
        <v>34</v>
      </c>
      <c r="F392" t="s">
        <v>35</v>
      </c>
      <c r="G392" s="1">
        <v>43500</v>
      </c>
      <c r="H392" s="1">
        <v>43627</v>
      </c>
      <c r="I392" s="1">
        <v>43803</v>
      </c>
      <c r="J392" s="1">
        <v>43789</v>
      </c>
      <c r="K392" s="1">
        <v>43789</v>
      </c>
      <c r="L392" s="1">
        <v>44276</v>
      </c>
      <c r="M392" t="s">
        <v>1859</v>
      </c>
      <c r="N392" t="s">
        <v>501</v>
      </c>
      <c r="O392" t="s">
        <v>64</v>
      </c>
      <c r="P392" t="s">
        <v>1702</v>
      </c>
      <c r="Q392" t="s">
        <v>40</v>
      </c>
      <c r="R392" t="s">
        <v>40</v>
      </c>
      <c r="S392" t="s">
        <v>123</v>
      </c>
      <c r="T392" t="s">
        <v>67</v>
      </c>
      <c r="U392" t="s">
        <v>1888</v>
      </c>
      <c r="V392" t="s">
        <v>35</v>
      </c>
      <c r="W392" t="s">
        <v>35</v>
      </c>
      <c r="X392" t="s">
        <v>305</v>
      </c>
      <c r="Y392" t="s">
        <v>1907</v>
      </c>
      <c r="Z392" t="s">
        <v>40</v>
      </c>
      <c r="AA392" t="s">
        <v>35</v>
      </c>
      <c r="AB392" t="s">
        <v>2115</v>
      </c>
      <c r="AC392" t="s">
        <v>2116</v>
      </c>
      <c r="AD392" t="str">
        <f>HYPERLINK("https://esastar-publication.sso.esa.int/ESATenderActions/details/6703", "https://esastar-publication.sso.esa.int/ESATenderActions/details/6703")</f>
        <v>https://esastar-publication.sso.esa.int/ESATenderActions/details/6703</v>
      </c>
    </row>
    <row r="393" spans="1:30" ht="29" hidden="1" x14ac:dyDescent="0.35">
      <c r="A393" t="s">
        <v>2117</v>
      </c>
      <c r="B393" t="s">
        <v>2118</v>
      </c>
      <c r="C393" t="s">
        <v>32</v>
      </c>
      <c r="D393" t="s">
        <v>2119</v>
      </c>
      <c r="E393" t="s">
        <v>34</v>
      </c>
      <c r="F393" t="s">
        <v>35</v>
      </c>
      <c r="G393" s="1">
        <v>43441</v>
      </c>
      <c r="H393" s="1">
        <v>43455</v>
      </c>
      <c r="I393" s="1">
        <v>43523</v>
      </c>
      <c r="J393" s="1">
        <v>43509</v>
      </c>
      <c r="K393" s="1">
        <v>43509</v>
      </c>
      <c r="L393" s="1">
        <v>44284</v>
      </c>
      <c r="M393" t="s">
        <v>1859</v>
      </c>
      <c r="N393" t="s">
        <v>37</v>
      </c>
      <c r="O393" t="s">
        <v>64</v>
      </c>
      <c r="P393" t="s">
        <v>35</v>
      </c>
      <c r="Q393" t="s">
        <v>40</v>
      </c>
      <c r="R393" t="s">
        <v>40</v>
      </c>
      <c r="S393" t="s">
        <v>387</v>
      </c>
      <c r="T393" t="s">
        <v>67</v>
      </c>
      <c r="U393" t="s">
        <v>1881</v>
      </c>
      <c r="V393" t="s">
        <v>35</v>
      </c>
      <c r="W393" t="s">
        <v>35</v>
      </c>
      <c r="X393" t="s">
        <v>388</v>
      </c>
      <c r="Y393" t="s">
        <v>2120</v>
      </c>
      <c r="Z393" t="s">
        <v>40</v>
      </c>
      <c r="AA393" t="s">
        <v>35</v>
      </c>
      <c r="AB393" t="s">
        <v>1587</v>
      </c>
      <c r="AC393" t="s">
        <v>2121</v>
      </c>
      <c r="AD393" t="str">
        <f>HYPERLINK("https://esastar-publication.sso.esa.int/ESATenderActions/details/9965", "https://esastar-publication.sso.esa.int/ESATenderActions/details/9965")</f>
        <v>https://esastar-publication.sso.esa.int/ESATenderActions/details/9965</v>
      </c>
    </row>
    <row r="394" spans="1:30" hidden="1" x14ac:dyDescent="0.35">
      <c r="A394" t="s">
        <v>2122</v>
      </c>
      <c r="B394" t="s">
        <v>2123</v>
      </c>
      <c r="C394" t="s">
        <v>32</v>
      </c>
      <c r="D394" t="s">
        <v>2124</v>
      </c>
      <c r="E394" t="s">
        <v>34</v>
      </c>
      <c r="F394" t="s">
        <v>35</v>
      </c>
      <c r="G394" s="1">
        <v>43385</v>
      </c>
      <c r="H394" s="1">
        <v>43399</v>
      </c>
      <c r="I394" s="1">
        <v>43472</v>
      </c>
      <c r="J394" s="1">
        <v>43458</v>
      </c>
      <c r="K394" s="1">
        <v>43458</v>
      </c>
      <c r="L394" s="1">
        <v>44281</v>
      </c>
      <c r="M394" t="s">
        <v>1859</v>
      </c>
      <c r="N394" t="s">
        <v>37</v>
      </c>
      <c r="O394" t="s">
        <v>38</v>
      </c>
      <c r="P394" t="s">
        <v>39</v>
      </c>
      <c r="Q394" t="s">
        <v>40</v>
      </c>
      <c r="R394" t="s">
        <v>40</v>
      </c>
      <c r="S394" t="s">
        <v>95</v>
      </c>
      <c r="T394" t="s">
        <v>67</v>
      </c>
      <c r="U394" t="s">
        <v>43</v>
      </c>
      <c r="V394" t="s">
        <v>35</v>
      </c>
      <c r="W394" t="s">
        <v>35</v>
      </c>
      <c r="X394" t="s">
        <v>1616</v>
      </c>
      <c r="Y394" t="s">
        <v>1475</v>
      </c>
      <c r="Z394" t="s">
        <v>40</v>
      </c>
      <c r="AA394" t="s">
        <v>35</v>
      </c>
      <c r="AB394" t="s">
        <v>625</v>
      </c>
      <c r="AC394" t="s">
        <v>2125</v>
      </c>
      <c r="AD394" t="str">
        <f>HYPERLINK("https://esastar-publication.sso.esa.int/ESATenderActions/details/9772", "https://esastar-publication.sso.esa.int/ESATenderActions/details/9772")</f>
        <v>https://esastar-publication.sso.esa.int/ESATenderActions/details/9772</v>
      </c>
    </row>
    <row r="395" spans="1:30" hidden="1" x14ac:dyDescent="0.35">
      <c r="A395" t="s">
        <v>2126</v>
      </c>
      <c r="B395" t="s">
        <v>2127</v>
      </c>
      <c r="C395" t="s">
        <v>32</v>
      </c>
      <c r="D395" t="s">
        <v>2128</v>
      </c>
      <c r="E395" t="s">
        <v>34</v>
      </c>
      <c r="F395" t="s">
        <v>35</v>
      </c>
      <c r="G395" s="1">
        <v>43383</v>
      </c>
      <c r="H395" s="1">
        <v>43383</v>
      </c>
      <c r="I395" s="1">
        <v>43432</v>
      </c>
      <c r="J395" s="1">
        <v>43418</v>
      </c>
      <c r="K395" s="1">
        <v>43418</v>
      </c>
      <c r="L395" s="1">
        <v>44276</v>
      </c>
      <c r="M395" t="s">
        <v>1859</v>
      </c>
      <c r="N395" t="s">
        <v>37</v>
      </c>
      <c r="O395" t="s">
        <v>64</v>
      </c>
      <c r="P395" t="s">
        <v>39</v>
      </c>
      <c r="Q395" t="s">
        <v>40</v>
      </c>
      <c r="R395" t="s">
        <v>40</v>
      </c>
      <c r="S395" t="s">
        <v>95</v>
      </c>
      <c r="T395" t="s">
        <v>67</v>
      </c>
      <c r="U395" t="s">
        <v>623</v>
      </c>
      <c r="V395" t="s">
        <v>35</v>
      </c>
      <c r="W395" t="s">
        <v>35</v>
      </c>
      <c r="X395" t="s">
        <v>1616</v>
      </c>
      <c r="Y395" t="s">
        <v>2129</v>
      </c>
      <c r="Z395" t="s">
        <v>40</v>
      </c>
      <c r="AA395" t="s">
        <v>35</v>
      </c>
      <c r="AB395" t="s">
        <v>625</v>
      </c>
      <c r="AC395" t="s">
        <v>285</v>
      </c>
      <c r="AD395" t="str">
        <f>HYPERLINK("https://esastar-publication.sso.esa.int/ESATenderActions/details/7271", "https://esastar-publication.sso.esa.int/ESATenderActions/details/7271")</f>
        <v>https://esastar-publication.sso.esa.int/ESATenderActions/details/7271</v>
      </c>
    </row>
    <row r="396" spans="1:30" ht="29" hidden="1" x14ac:dyDescent="0.35">
      <c r="A396" t="s">
        <v>2130</v>
      </c>
      <c r="B396" t="s">
        <v>2131</v>
      </c>
      <c r="C396" t="s">
        <v>32</v>
      </c>
      <c r="D396" t="s">
        <v>2132</v>
      </c>
      <c r="E396" t="s">
        <v>34</v>
      </c>
      <c r="F396" t="s">
        <v>35</v>
      </c>
      <c r="G396" s="1">
        <v>43364</v>
      </c>
      <c r="H396" s="1">
        <v>43378</v>
      </c>
      <c r="I396" s="1">
        <v>43420</v>
      </c>
      <c r="J396" s="1">
        <v>43406</v>
      </c>
      <c r="K396" s="1">
        <v>43406</v>
      </c>
      <c r="L396" s="1">
        <v>44281</v>
      </c>
      <c r="M396" t="s">
        <v>1859</v>
      </c>
      <c r="N396" t="s">
        <v>37</v>
      </c>
      <c r="O396" t="s">
        <v>38</v>
      </c>
      <c r="P396" t="s">
        <v>35</v>
      </c>
      <c r="Q396" t="s">
        <v>40</v>
      </c>
      <c r="R396" t="s">
        <v>40</v>
      </c>
      <c r="S396" t="s">
        <v>2081</v>
      </c>
      <c r="T396" t="s">
        <v>141</v>
      </c>
      <c r="U396" t="s">
        <v>43</v>
      </c>
      <c r="V396" t="s">
        <v>35</v>
      </c>
      <c r="W396" t="s">
        <v>35</v>
      </c>
      <c r="X396" t="s">
        <v>2082</v>
      </c>
      <c r="Y396" t="s">
        <v>1107</v>
      </c>
      <c r="Z396" t="s">
        <v>40</v>
      </c>
      <c r="AA396" t="s">
        <v>35</v>
      </c>
      <c r="AB396" t="s">
        <v>866</v>
      </c>
      <c r="AC396" t="s">
        <v>921</v>
      </c>
      <c r="AD396" t="str">
        <f>HYPERLINK("https://esastar-publication.sso.esa.int/ESATenderActions/details/9759", "https://esastar-publication.sso.esa.int/ESATenderActions/details/9759")</f>
        <v>https://esastar-publication.sso.esa.int/ESATenderActions/details/9759</v>
      </c>
    </row>
    <row r="397" spans="1:30" ht="29" hidden="1" x14ac:dyDescent="0.35">
      <c r="A397" t="s">
        <v>2133</v>
      </c>
      <c r="B397" t="s">
        <v>2134</v>
      </c>
      <c r="C397" t="s">
        <v>32</v>
      </c>
      <c r="D397" t="s">
        <v>2135</v>
      </c>
      <c r="E397" t="s">
        <v>34</v>
      </c>
      <c r="F397" t="s">
        <v>35</v>
      </c>
      <c r="G397" s="1">
        <v>43347</v>
      </c>
      <c r="H397" s="1">
        <v>43361</v>
      </c>
      <c r="I397" s="1">
        <v>43409</v>
      </c>
      <c r="J397" s="1">
        <v>43395</v>
      </c>
      <c r="K397" s="1">
        <v>43395</v>
      </c>
      <c r="L397" s="1">
        <v>44281</v>
      </c>
      <c r="M397" t="s">
        <v>1859</v>
      </c>
      <c r="N397" t="s">
        <v>37</v>
      </c>
      <c r="O397" t="s">
        <v>38</v>
      </c>
      <c r="P397" t="s">
        <v>39</v>
      </c>
      <c r="Q397" t="s">
        <v>40</v>
      </c>
      <c r="R397" t="s">
        <v>40</v>
      </c>
      <c r="S397" t="s">
        <v>1239</v>
      </c>
      <c r="T397" t="s">
        <v>67</v>
      </c>
      <c r="U397" t="s">
        <v>114</v>
      </c>
      <c r="V397" t="s">
        <v>35</v>
      </c>
      <c r="W397" t="s">
        <v>35</v>
      </c>
      <c r="X397" t="s">
        <v>1464</v>
      </c>
      <c r="Y397" t="s">
        <v>116</v>
      </c>
      <c r="Z397" t="s">
        <v>40</v>
      </c>
      <c r="AA397" t="s">
        <v>35</v>
      </c>
      <c r="AB397" t="s">
        <v>1325</v>
      </c>
      <c r="AC397" t="s">
        <v>2136</v>
      </c>
      <c r="AD397" t="str">
        <f>HYPERLINK("https://esastar-publication.sso.esa.int/ESATenderActions/details/9629", "https://esastar-publication.sso.esa.int/ESATenderActions/details/9629")</f>
        <v>https://esastar-publication.sso.esa.int/ESATenderActions/details/9629</v>
      </c>
    </row>
    <row r="398" spans="1:30" hidden="1" x14ac:dyDescent="0.35">
      <c r="A398" t="s">
        <v>2137</v>
      </c>
      <c r="B398" t="s">
        <v>2138</v>
      </c>
      <c r="C398" t="s">
        <v>32</v>
      </c>
      <c r="D398" t="s">
        <v>2139</v>
      </c>
      <c r="E398" t="s">
        <v>34</v>
      </c>
      <c r="F398" t="s">
        <v>35</v>
      </c>
      <c r="G398" s="1">
        <v>43292</v>
      </c>
      <c r="H398" s="1">
        <v>43306</v>
      </c>
      <c r="I398" s="1">
        <v>43385</v>
      </c>
      <c r="J398" s="1">
        <v>43371</v>
      </c>
      <c r="K398" s="1">
        <v>43371</v>
      </c>
      <c r="L398" s="1">
        <v>44281</v>
      </c>
      <c r="M398" t="s">
        <v>1859</v>
      </c>
      <c r="N398" t="s">
        <v>37</v>
      </c>
      <c r="O398" t="s">
        <v>38</v>
      </c>
      <c r="P398" t="s">
        <v>35</v>
      </c>
      <c r="Q398" t="s">
        <v>40</v>
      </c>
      <c r="R398" t="s">
        <v>40</v>
      </c>
      <c r="S398" t="s">
        <v>387</v>
      </c>
      <c r="T398" t="s">
        <v>67</v>
      </c>
      <c r="U398" t="s">
        <v>1881</v>
      </c>
      <c r="V398" t="s">
        <v>35</v>
      </c>
      <c r="W398" t="s">
        <v>35</v>
      </c>
      <c r="X398" t="s">
        <v>388</v>
      </c>
      <c r="Y398" t="s">
        <v>1883</v>
      </c>
      <c r="Z398" t="s">
        <v>40</v>
      </c>
      <c r="AA398" t="s">
        <v>35</v>
      </c>
      <c r="AB398" t="s">
        <v>453</v>
      </c>
      <c r="AC398" t="s">
        <v>1864</v>
      </c>
      <c r="AD398" t="str">
        <f>HYPERLINK("https://esastar-publication.sso.esa.int/ESATenderActions/details/9713", "https://esastar-publication.sso.esa.int/ESATenderActions/details/9713")</f>
        <v>https://esastar-publication.sso.esa.int/ESATenderActions/details/9713</v>
      </c>
    </row>
    <row r="399" spans="1:30" hidden="1" x14ac:dyDescent="0.35">
      <c r="A399" t="s">
        <v>2140</v>
      </c>
      <c r="B399" t="s">
        <v>2141</v>
      </c>
      <c r="C399" t="s">
        <v>32</v>
      </c>
      <c r="D399" t="s">
        <v>2142</v>
      </c>
      <c r="E399" t="s">
        <v>34</v>
      </c>
      <c r="F399" t="s">
        <v>35</v>
      </c>
      <c r="G399" s="1">
        <v>43290</v>
      </c>
      <c r="H399" s="1">
        <v>43304</v>
      </c>
      <c r="I399" s="1">
        <v>43378</v>
      </c>
      <c r="J399" s="1">
        <v>43364</v>
      </c>
      <c r="K399" s="1">
        <v>43364</v>
      </c>
      <c r="L399" s="1">
        <v>44281</v>
      </c>
      <c r="M399" t="s">
        <v>1859</v>
      </c>
      <c r="N399" t="s">
        <v>37</v>
      </c>
      <c r="O399" t="s">
        <v>163</v>
      </c>
      <c r="P399" t="s">
        <v>35</v>
      </c>
      <c r="Q399" t="s">
        <v>40</v>
      </c>
      <c r="R399" t="s">
        <v>40</v>
      </c>
      <c r="S399" t="s">
        <v>387</v>
      </c>
      <c r="T399" t="s">
        <v>67</v>
      </c>
      <c r="U399" t="s">
        <v>1881</v>
      </c>
      <c r="V399" t="s">
        <v>35</v>
      </c>
      <c r="W399" t="s">
        <v>35</v>
      </c>
      <c r="X399" t="s">
        <v>388</v>
      </c>
      <c r="Y399" t="s">
        <v>2143</v>
      </c>
      <c r="Z399" t="s">
        <v>40</v>
      </c>
      <c r="AA399" t="s">
        <v>35</v>
      </c>
      <c r="AB399" t="s">
        <v>453</v>
      </c>
      <c r="AC399" t="s">
        <v>1864</v>
      </c>
      <c r="AD399" t="str">
        <f>HYPERLINK("https://esastar-publication.sso.esa.int/ESATenderActions/details/9638", "https://esastar-publication.sso.esa.int/ESATenderActions/details/9638")</f>
        <v>https://esastar-publication.sso.esa.int/ESATenderActions/details/9638</v>
      </c>
    </row>
    <row r="400" spans="1:30" x14ac:dyDescent="0.35">
      <c r="A400" t="s">
        <v>2144</v>
      </c>
      <c r="B400" t="s">
        <v>2145</v>
      </c>
      <c r="C400" t="s">
        <v>50</v>
      </c>
      <c r="D400" t="s">
        <v>2146</v>
      </c>
      <c r="E400" t="s">
        <v>34</v>
      </c>
      <c r="F400" t="s">
        <v>35</v>
      </c>
      <c r="G400" s="1">
        <v>43279</v>
      </c>
      <c r="H400" t="s">
        <v>35</v>
      </c>
      <c r="I400" t="s">
        <v>35</v>
      </c>
      <c r="J400" t="s">
        <v>35</v>
      </c>
      <c r="K400" t="s">
        <v>35</v>
      </c>
      <c r="L400" s="1">
        <v>44276</v>
      </c>
      <c r="M400" t="s">
        <v>1859</v>
      </c>
      <c r="N400" t="s">
        <v>37</v>
      </c>
      <c r="O400" t="s">
        <v>64</v>
      </c>
      <c r="P400" t="s">
        <v>39</v>
      </c>
      <c r="Q400" t="s">
        <v>40</v>
      </c>
      <c r="R400" t="s">
        <v>40</v>
      </c>
      <c r="S400" t="s">
        <v>2147</v>
      </c>
      <c r="T400" t="s">
        <v>67</v>
      </c>
      <c r="U400" t="s">
        <v>43</v>
      </c>
      <c r="V400" t="s">
        <v>56</v>
      </c>
      <c r="W400" t="s">
        <v>2148</v>
      </c>
      <c r="X400" t="s">
        <v>35</v>
      </c>
      <c r="Y400" t="s">
        <v>1506</v>
      </c>
      <c r="Z400" t="s">
        <v>40</v>
      </c>
      <c r="AA400" t="s">
        <v>35</v>
      </c>
      <c r="AB400" t="s">
        <v>35</v>
      </c>
      <c r="AC400" t="s">
        <v>35</v>
      </c>
      <c r="AD400" t="str">
        <f>HYPERLINK("https://esastar-publication.sso.esa.int/ESATenderActions/details/6485", "https://esastar-publication.sso.esa.int/ESATenderActions/details/6485")</f>
        <v>https://esastar-publication.sso.esa.int/ESATenderActions/details/6485</v>
      </c>
    </row>
    <row r="401" spans="1:30" hidden="1" x14ac:dyDescent="0.35">
      <c r="A401" t="s">
        <v>2149</v>
      </c>
      <c r="B401" t="s">
        <v>2150</v>
      </c>
      <c r="C401" t="s">
        <v>32</v>
      </c>
      <c r="D401" t="s">
        <v>2151</v>
      </c>
      <c r="E401" t="s">
        <v>34</v>
      </c>
      <c r="F401" t="s">
        <v>35</v>
      </c>
      <c r="G401" s="1">
        <v>43259</v>
      </c>
      <c r="H401" s="1">
        <v>43259</v>
      </c>
      <c r="I401" s="1">
        <v>43423</v>
      </c>
      <c r="J401" s="1">
        <v>43409</v>
      </c>
      <c r="K401" s="1">
        <v>43409</v>
      </c>
      <c r="L401" s="1">
        <v>44276</v>
      </c>
      <c r="M401" t="s">
        <v>1859</v>
      </c>
      <c r="N401" t="s">
        <v>37</v>
      </c>
      <c r="O401" t="s">
        <v>64</v>
      </c>
      <c r="P401" t="s">
        <v>1702</v>
      </c>
      <c r="Q401" t="s">
        <v>40</v>
      </c>
      <c r="R401" t="s">
        <v>40</v>
      </c>
      <c r="S401" t="s">
        <v>2152</v>
      </c>
      <c r="T401" t="s">
        <v>219</v>
      </c>
      <c r="U401" t="s">
        <v>1888</v>
      </c>
      <c r="V401" t="s">
        <v>35</v>
      </c>
      <c r="W401" t="s">
        <v>35</v>
      </c>
      <c r="X401" t="s">
        <v>2153</v>
      </c>
      <c r="Y401" t="s">
        <v>1889</v>
      </c>
      <c r="Z401" t="s">
        <v>40</v>
      </c>
      <c r="AA401" t="s">
        <v>35</v>
      </c>
      <c r="AB401" t="s">
        <v>2154</v>
      </c>
      <c r="AC401" t="s">
        <v>2155</v>
      </c>
      <c r="AD401" t="str">
        <f>HYPERLINK("https://esastar-publication.sso.esa.int/ESATenderActions/details/6692", "https://esastar-publication.sso.esa.int/ESATenderActions/details/6692")</f>
        <v>https://esastar-publication.sso.esa.int/ESATenderActions/details/6692</v>
      </c>
    </row>
    <row r="402" spans="1:30" hidden="1" x14ac:dyDescent="0.35">
      <c r="A402" t="s">
        <v>2156</v>
      </c>
      <c r="B402" t="s">
        <v>2157</v>
      </c>
      <c r="C402" t="s">
        <v>32</v>
      </c>
      <c r="D402" t="s">
        <v>2158</v>
      </c>
      <c r="E402" t="s">
        <v>34</v>
      </c>
      <c r="F402" t="s">
        <v>35</v>
      </c>
      <c r="G402" s="1">
        <v>43202</v>
      </c>
      <c r="H402" s="1">
        <v>43216</v>
      </c>
      <c r="I402" s="1">
        <v>43258</v>
      </c>
      <c r="J402" s="1">
        <v>43244</v>
      </c>
      <c r="K402" s="1">
        <v>43244</v>
      </c>
      <c r="L402" s="1">
        <v>44281</v>
      </c>
      <c r="M402" t="s">
        <v>1859</v>
      </c>
      <c r="N402" t="s">
        <v>37</v>
      </c>
      <c r="O402" t="s">
        <v>38</v>
      </c>
      <c r="P402" t="s">
        <v>77</v>
      </c>
      <c r="Q402" t="s">
        <v>40</v>
      </c>
      <c r="R402" t="s">
        <v>40</v>
      </c>
      <c r="S402" t="s">
        <v>2159</v>
      </c>
      <c r="T402" t="s">
        <v>67</v>
      </c>
      <c r="U402" t="s">
        <v>2160</v>
      </c>
      <c r="V402" t="s">
        <v>35</v>
      </c>
      <c r="W402" t="s">
        <v>35</v>
      </c>
      <c r="X402" t="s">
        <v>2161</v>
      </c>
      <c r="Y402" t="s">
        <v>2162</v>
      </c>
      <c r="Z402" t="s">
        <v>40</v>
      </c>
      <c r="AA402" t="s">
        <v>35</v>
      </c>
      <c r="AB402" t="s">
        <v>428</v>
      </c>
      <c r="AC402" t="s">
        <v>2163</v>
      </c>
      <c r="AD402" t="str">
        <f>HYPERLINK("https://esastar-publication.sso.esa.int/ESATenderActions/details/9431", "https://esastar-publication.sso.esa.int/ESATenderActions/details/9431")</f>
        <v>https://esastar-publication.sso.esa.int/ESATenderActions/details/9431</v>
      </c>
    </row>
    <row r="403" spans="1:30" hidden="1" x14ac:dyDescent="0.35">
      <c r="A403" t="s">
        <v>2164</v>
      </c>
      <c r="B403" t="s">
        <v>2165</v>
      </c>
      <c r="C403" t="s">
        <v>32</v>
      </c>
      <c r="D403" t="s">
        <v>2166</v>
      </c>
      <c r="E403" t="s">
        <v>34</v>
      </c>
      <c r="F403" t="s">
        <v>35</v>
      </c>
      <c r="G403" s="1">
        <v>43010</v>
      </c>
      <c r="H403" s="1">
        <v>43024</v>
      </c>
      <c r="I403" s="1">
        <v>43115</v>
      </c>
      <c r="J403" s="1">
        <v>43108</v>
      </c>
      <c r="K403" s="1">
        <v>43108</v>
      </c>
      <c r="L403" s="1">
        <v>44281</v>
      </c>
      <c r="M403" t="s">
        <v>1859</v>
      </c>
      <c r="N403" t="s">
        <v>53</v>
      </c>
      <c r="O403" t="s">
        <v>38</v>
      </c>
      <c r="P403" t="s">
        <v>54</v>
      </c>
      <c r="Q403" t="s">
        <v>40</v>
      </c>
      <c r="R403" t="s">
        <v>40</v>
      </c>
      <c r="S403" t="s">
        <v>2167</v>
      </c>
      <c r="T403" t="s">
        <v>67</v>
      </c>
      <c r="U403" t="s">
        <v>2168</v>
      </c>
      <c r="V403" t="s">
        <v>35</v>
      </c>
      <c r="W403" t="s">
        <v>35</v>
      </c>
      <c r="X403" t="s">
        <v>586</v>
      </c>
      <c r="Y403" t="s">
        <v>1475</v>
      </c>
      <c r="Z403" t="s">
        <v>40</v>
      </c>
      <c r="AA403" t="s">
        <v>35</v>
      </c>
      <c r="AB403" t="s">
        <v>705</v>
      </c>
      <c r="AC403" t="s">
        <v>609</v>
      </c>
      <c r="AD403" t="str">
        <f>HYPERLINK("https://esastar-publication.sso.esa.int/ESATenderActions/details/8945", "https://esastar-publication.sso.esa.int/ESATenderActions/details/8945")</f>
        <v>https://esastar-publication.sso.esa.int/ESATenderActions/details/8945</v>
      </c>
    </row>
    <row r="404" spans="1:30" hidden="1" x14ac:dyDescent="0.35">
      <c r="A404" t="s">
        <v>2169</v>
      </c>
      <c r="B404" t="s">
        <v>2170</v>
      </c>
      <c r="C404" t="s">
        <v>32</v>
      </c>
      <c r="D404" t="s">
        <v>2171</v>
      </c>
      <c r="E404" t="s">
        <v>34</v>
      </c>
      <c r="F404" t="s">
        <v>35</v>
      </c>
      <c r="G404" s="1">
        <v>42942</v>
      </c>
      <c r="H404" s="1">
        <v>42956</v>
      </c>
      <c r="I404" s="1">
        <v>43020</v>
      </c>
      <c r="J404" s="1">
        <v>43013</v>
      </c>
      <c r="K404" s="1">
        <v>43013</v>
      </c>
      <c r="L404" s="1">
        <v>44281</v>
      </c>
      <c r="M404" t="s">
        <v>1859</v>
      </c>
      <c r="N404" t="s">
        <v>53</v>
      </c>
      <c r="O404" t="s">
        <v>622</v>
      </c>
      <c r="P404" t="s">
        <v>2172</v>
      </c>
      <c r="Q404" t="s">
        <v>40</v>
      </c>
      <c r="R404" t="s">
        <v>40</v>
      </c>
      <c r="S404" t="s">
        <v>2173</v>
      </c>
      <c r="T404" t="s">
        <v>67</v>
      </c>
      <c r="U404" t="s">
        <v>175</v>
      </c>
      <c r="V404" t="s">
        <v>35</v>
      </c>
      <c r="W404" t="s">
        <v>35</v>
      </c>
      <c r="X404" t="s">
        <v>2174</v>
      </c>
      <c r="Y404" t="s">
        <v>2129</v>
      </c>
      <c r="Z404" t="s">
        <v>40</v>
      </c>
      <c r="AA404" t="s">
        <v>35</v>
      </c>
      <c r="AB404" t="s">
        <v>109</v>
      </c>
      <c r="AC404" t="s">
        <v>84</v>
      </c>
      <c r="AD404" t="str">
        <f>HYPERLINK("https://esastar-publication.sso.esa.int/ESATenderActions/details/8692", "https://esastar-publication.sso.esa.int/ESATenderActions/details/8692")</f>
        <v>https://esastar-publication.sso.esa.int/ESATenderActions/details/8692</v>
      </c>
    </row>
    <row r="405" spans="1:30" hidden="1" x14ac:dyDescent="0.35">
      <c r="A405" t="s">
        <v>2175</v>
      </c>
      <c r="B405" t="s">
        <v>2176</v>
      </c>
      <c r="C405" t="s">
        <v>32</v>
      </c>
      <c r="D405" t="s">
        <v>2177</v>
      </c>
      <c r="E405" t="s">
        <v>34</v>
      </c>
      <c r="F405" t="s">
        <v>35</v>
      </c>
      <c r="G405" s="1">
        <v>42929</v>
      </c>
      <c r="H405" s="1">
        <v>42943</v>
      </c>
      <c r="I405" s="1">
        <v>43014</v>
      </c>
      <c r="J405" s="1">
        <v>43000</v>
      </c>
      <c r="K405" s="1">
        <v>43000</v>
      </c>
      <c r="L405" s="1">
        <v>45975</v>
      </c>
      <c r="M405" t="s">
        <v>2093</v>
      </c>
      <c r="N405" t="s">
        <v>37</v>
      </c>
      <c r="O405" t="s">
        <v>199</v>
      </c>
      <c r="P405" t="s">
        <v>2178</v>
      </c>
      <c r="Q405" t="s">
        <v>40</v>
      </c>
      <c r="R405" t="s">
        <v>40</v>
      </c>
      <c r="S405" t="s">
        <v>378</v>
      </c>
      <c r="T405" t="s">
        <v>67</v>
      </c>
      <c r="U405" t="s">
        <v>1881</v>
      </c>
      <c r="V405" t="s">
        <v>35</v>
      </c>
      <c r="W405" t="s">
        <v>35</v>
      </c>
      <c r="X405" t="s">
        <v>1897</v>
      </c>
      <c r="Y405" t="s">
        <v>2179</v>
      </c>
      <c r="Z405" t="s">
        <v>40</v>
      </c>
      <c r="AA405" t="s">
        <v>35</v>
      </c>
      <c r="AB405" t="s">
        <v>382</v>
      </c>
      <c r="AC405" t="s">
        <v>383</v>
      </c>
      <c r="AD405" t="str">
        <f>HYPERLINK("https://esastar-publication.sso.esa.int/ESATenderActions/details/8700", "https://esastar-publication.sso.esa.int/ESATenderActions/details/8700")</f>
        <v>https://esastar-publication.sso.esa.int/ESATenderActions/details/8700</v>
      </c>
    </row>
    <row r="406" spans="1:30" ht="43.5" hidden="1" x14ac:dyDescent="0.35">
      <c r="A406" t="s">
        <v>2180</v>
      </c>
      <c r="B406" t="s">
        <v>2181</v>
      </c>
      <c r="C406" t="s">
        <v>32</v>
      </c>
      <c r="D406" t="s">
        <v>2182</v>
      </c>
      <c r="E406" t="s">
        <v>34</v>
      </c>
      <c r="F406" t="s">
        <v>35</v>
      </c>
      <c r="G406" s="1">
        <v>42766</v>
      </c>
      <c r="H406" s="1">
        <v>42780</v>
      </c>
      <c r="I406" s="1">
        <v>42851</v>
      </c>
      <c r="J406" s="1">
        <v>42837</v>
      </c>
      <c r="K406" s="1">
        <v>42837</v>
      </c>
      <c r="L406" s="1">
        <v>44307</v>
      </c>
      <c r="M406" t="s">
        <v>1859</v>
      </c>
      <c r="N406" t="s">
        <v>37</v>
      </c>
      <c r="O406" t="s">
        <v>38</v>
      </c>
      <c r="P406" t="s">
        <v>1702</v>
      </c>
      <c r="Q406" t="s">
        <v>40</v>
      </c>
      <c r="R406" t="s">
        <v>40</v>
      </c>
      <c r="S406" t="s">
        <v>123</v>
      </c>
      <c r="T406" t="s">
        <v>67</v>
      </c>
      <c r="U406" t="s">
        <v>2183</v>
      </c>
      <c r="V406" t="s">
        <v>35</v>
      </c>
      <c r="W406" t="s">
        <v>35</v>
      </c>
      <c r="X406" t="s">
        <v>2184</v>
      </c>
      <c r="Y406" t="s">
        <v>2185</v>
      </c>
      <c r="Z406" t="s">
        <v>40</v>
      </c>
      <c r="AA406" t="s">
        <v>35</v>
      </c>
      <c r="AB406" t="s">
        <v>2186</v>
      </c>
      <c r="AC406" t="s">
        <v>2187</v>
      </c>
      <c r="AD406" t="str">
        <f>HYPERLINK("https://esastar-publication.sso.esa.int/ESATenderActions/details/13951", "https://esastar-publication.sso.esa.int/ESATenderActions/details/13951")</f>
        <v>https://esastar-publication.sso.esa.int/ESATenderActions/details/13951</v>
      </c>
    </row>
  </sheetData>
  <pageMargins left="0.7" right="0.7" top="0.75" bottom="0.75" header="0.3" footer="0.3"/>
  <headerFooter>
    <oddHeader>&amp;C&amp;"Aptos"&amp;10&amp;K000000 OFFICIAL - FOR PUBLIC RELEASE&amp;1#_x000D_</oddHeader>
    <oddFooter>&amp;C_x000D_&amp;1#&amp;"Aptos"&amp;10&amp;K000000 OFFICIAL - FOR PUBLIC RELEASE</oddFooter>
  </headerFooter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71A5D-0772-4596-A930-35D3ECFE8855}">
  <dimension ref="A1:W295"/>
  <sheetViews>
    <sheetView workbookViewId="0">
      <selection activeCell="B1" sqref="B1"/>
    </sheetView>
  </sheetViews>
  <sheetFormatPr defaultRowHeight="14.5" x14ac:dyDescent="0.35"/>
  <cols>
    <col min="1" max="1" width="22" bestFit="1" customWidth="1"/>
    <col min="2" max="2" width="11" bestFit="1" customWidth="1"/>
    <col min="3" max="3" width="170" bestFit="1" customWidth="1"/>
    <col min="4" max="4" width="18" bestFit="1" customWidth="1"/>
    <col min="5" max="7" width="22" bestFit="1" customWidth="1"/>
    <col min="8" max="8" width="32" bestFit="1" customWidth="1"/>
    <col min="9" max="9" width="41" bestFit="1" customWidth="1"/>
    <col min="10" max="10" width="22" bestFit="1" customWidth="1"/>
    <col min="11" max="11" width="41" bestFit="1" customWidth="1"/>
    <col min="12" max="12" width="24" bestFit="1" customWidth="1"/>
    <col min="13" max="13" width="52" bestFit="1" customWidth="1"/>
    <col min="14" max="14" width="21" bestFit="1" customWidth="1"/>
    <col min="15" max="15" width="27" bestFit="1" customWidth="1"/>
    <col min="16" max="16" width="22" bestFit="1" customWidth="1"/>
    <col min="17" max="17" width="38" bestFit="1" customWidth="1"/>
    <col min="18" max="19" width="26" bestFit="1" customWidth="1"/>
    <col min="20" max="20" width="88" bestFit="1" customWidth="1"/>
    <col min="21" max="21" width="134" bestFit="1" customWidth="1"/>
    <col min="22" max="22" width="158" bestFit="1" customWidth="1"/>
    <col min="23" max="23" width="75" bestFit="1" customWidth="1"/>
  </cols>
  <sheetData>
    <row r="1" spans="1:23" x14ac:dyDescent="0.35">
      <c r="A1" t="s">
        <v>0</v>
      </c>
      <c r="B1" t="s">
        <v>2</v>
      </c>
      <c r="C1" t="s">
        <v>3</v>
      </c>
      <c r="D1" t="s">
        <v>4</v>
      </c>
      <c r="E1" t="s">
        <v>6</v>
      </c>
      <c r="F1" t="s">
        <v>7</v>
      </c>
      <c r="G1" t="s">
        <v>8</v>
      </c>
      <c r="H1" t="s">
        <v>9</v>
      </c>
      <c r="I1" t="s">
        <v>10</v>
      </c>
      <c r="J1" t="s">
        <v>11</v>
      </c>
      <c r="K1" t="s">
        <v>12</v>
      </c>
      <c r="L1" t="s">
        <v>14</v>
      </c>
      <c r="M1" t="s">
        <v>20</v>
      </c>
      <c r="N1" t="s">
        <v>2188</v>
      </c>
      <c r="O1" t="s">
        <v>2189</v>
      </c>
      <c r="P1" t="s">
        <v>2190</v>
      </c>
      <c r="Q1" t="s">
        <v>2191</v>
      </c>
      <c r="R1" t="s">
        <v>2192</v>
      </c>
      <c r="S1" t="s">
        <v>2193</v>
      </c>
      <c r="T1" t="s">
        <v>24</v>
      </c>
      <c r="U1" t="s">
        <v>27</v>
      </c>
      <c r="V1" t="s">
        <v>28</v>
      </c>
      <c r="W1" t="s">
        <v>29</v>
      </c>
    </row>
    <row r="2" spans="1:23" hidden="1" x14ac:dyDescent="0.35">
      <c r="A2" t="s">
        <v>2194</v>
      </c>
      <c r="B2" t="s">
        <v>50</v>
      </c>
      <c r="C2" t="s">
        <v>2195</v>
      </c>
      <c r="D2" t="s">
        <v>34</v>
      </c>
      <c r="E2" s="1">
        <v>46315</v>
      </c>
      <c r="F2" t="s">
        <v>35</v>
      </c>
      <c r="G2" t="s">
        <v>35</v>
      </c>
      <c r="H2" t="s">
        <v>35</v>
      </c>
      <c r="I2" t="s">
        <v>35</v>
      </c>
      <c r="J2" s="1">
        <v>46315</v>
      </c>
      <c r="K2" t="s">
        <v>52</v>
      </c>
      <c r="L2" t="s">
        <v>38</v>
      </c>
      <c r="M2" t="s">
        <v>2196</v>
      </c>
      <c r="N2" t="s">
        <v>2197</v>
      </c>
      <c r="O2" t="s">
        <v>2198</v>
      </c>
      <c r="P2" t="s">
        <v>2199</v>
      </c>
      <c r="Q2" t="s">
        <v>2200</v>
      </c>
      <c r="R2" t="s">
        <v>2201</v>
      </c>
      <c r="S2" t="s">
        <v>2202</v>
      </c>
      <c r="T2" t="s">
        <v>2203</v>
      </c>
      <c r="U2" t="s">
        <v>2204</v>
      </c>
      <c r="V2" t="s">
        <v>2205</v>
      </c>
      <c r="W2" t="str">
        <f>HYPERLINK("https://esastar-publication.sso.esa.int/nonEsaTenderActions/details/25624", "https://esastar-publication.sso.esa.int/nonEsaTenderActions/details/25624")</f>
        <v>https://esastar-publication.sso.esa.int/nonEsaTenderActions/details/25624</v>
      </c>
    </row>
    <row r="3" spans="1:23" hidden="1" x14ac:dyDescent="0.35">
      <c r="A3" t="s">
        <v>2206</v>
      </c>
      <c r="B3" t="s">
        <v>50</v>
      </c>
      <c r="C3" t="s">
        <v>2207</v>
      </c>
      <c r="D3" t="s">
        <v>34</v>
      </c>
      <c r="E3" s="1">
        <v>46315</v>
      </c>
      <c r="F3" t="s">
        <v>35</v>
      </c>
      <c r="G3" t="s">
        <v>35</v>
      </c>
      <c r="H3" t="s">
        <v>35</v>
      </c>
      <c r="I3" t="s">
        <v>35</v>
      </c>
      <c r="J3" s="1">
        <v>46315</v>
      </c>
      <c r="K3" t="s">
        <v>52</v>
      </c>
      <c r="L3" t="s">
        <v>38</v>
      </c>
      <c r="M3" t="s">
        <v>2196</v>
      </c>
      <c r="N3" t="s">
        <v>2197</v>
      </c>
      <c r="O3" t="s">
        <v>2198</v>
      </c>
      <c r="P3" t="s">
        <v>2199</v>
      </c>
      <c r="Q3" t="s">
        <v>2200</v>
      </c>
      <c r="R3" t="s">
        <v>2201</v>
      </c>
      <c r="S3" t="s">
        <v>2202</v>
      </c>
      <c r="T3" t="s">
        <v>2203</v>
      </c>
      <c r="U3" t="s">
        <v>2204</v>
      </c>
      <c r="V3" t="s">
        <v>2205</v>
      </c>
      <c r="W3" t="str">
        <f>HYPERLINK("https://esastar-publication.sso.esa.int/nonEsaTenderActions/details/25623", "https://esastar-publication.sso.esa.int/nonEsaTenderActions/details/25623")</f>
        <v>https://esastar-publication.sso.esa.int/nonEsaTenderActions/details/25623</v>
      </c>
    </row>
    <row r="4" spans="1:23" hidden="1" x14ac:dyDescent="0.35">
      <c r="A4" t="s">
        <v>2208</v>
      </c>
      <c r="B4" t="s">
        <v>50</v>
      </c>
      <c r="C4" t="s">
        <v>2209</v>
      </c>
      <c r="D4" t="s">
        <v>34</v>
      </c>
      <c r="E4" s="1">
        <v>46303</v>
      </c>
      <c r="F4" t="s">
        <v>35</v>
      </c>
      <c r="G4" t="s">
        <v>35</v>
      </c>
      <c r="H4" t="s">
        <v>35</v>
      </c>
      <c r="I4" t="s">
        <v>35</v>
      </c>
      <c r="J4" s="1">
        <v>46303</v>
      </c>
      <c r="K4" t="s">
        <v>52</v>
      </c>
      <c r="L4" t="s">
        <v>64</v>
      </c>
      <c r="M4" t="s">
        <v>2210</v>
      </c>
      <c r="N4" t="s">
        <v>2211</v>
      </c>
      <c r="O4" t="s">
        <v>1743</v>
      </c>
      <c r="P4" t="s">
        <v>2212</v>
      </c>
      <c r="Q4" t="s">
        <v>2213</v>
      </c>
      <c r="R4" t="s">
        <v>2214</v>
      </c>
      <c r="S4" t="s">
        <v>2215</v>
      </c>
      <c r="T4" t="s">
        <v>45</v>
      </c>
      <c r="U4" t="s">
        <v>109</v>
      </c>
      <c r="V4" t="s">
        <v>2216</v>
      </c>
      <c r="W4" t="str">
        <f>HYPERLINK("https://esastar-publication.sso.esa.int/nonEsaTenderActions/details/25608", "https://esastar-publication.sso.esa.int/nonEsaTenderActions/details/25608")</f>
        <v>https://esastar-publication.sso.esa.int/nonEsaTenderActions/details/25608</v>
      </c>
    </row>
    <row r="5" spans="1:23" hidden="1" x14ac:dyDescent="0.35">
      <c r="A5" t="s">
        <v>2217</v>
      </c>
      <c r="B5" t="s">
        <v>50</v>
      </c>
      <c r="C5" t="s">
        <v>2218</v>
      </c>
      <c r="D5" t="s">
        <v>34</v>
      </c>
      <c r="E5" s="1">
        <v>46297</v>
      </c>
      <c r="F5" t="s">
        <v>35</v>
      </c>
      <c r="G5" t="s">
        <v>35</v>
      </c>
      <c r="H5" t="s">
        <v>35</v>
      </c>
      <c r="I5" t="s">
        <v>35</v>
      </c>
      <c r="J5" s="1">
        <v>46297</v>
      </c>
      <c r="K5" t="s">
        <v>52</v>
      </c>
      <c r="L5" t="s">
        <v>38</v>
      </c>
      <c r="M5" t="s">
        <v>2210</v>
      </c>
      <c r="N5" t="s">
        <v>2211</v>
      </c>
      <c r="O5" t="s">
        <v>1743</v>
      </c>
      <c r="P5" t="s">
        <v>2212</v>
      </c>
      <c r="Q5" t="s">
        <v>2213</v>
      </c>
      <c r="R5" t="s">
        <v>2214</v>
      </c>
      <c r="S5" t="s">
        <v>2215</v>
      </c>
      <c r="T5" t="s">
        <v>1475</v>
      </c>
      <c r="U5" t="s">
        <v>109</v>
      </c>
      <c r="V5" t="s">
        <v>2216</v>
      </c>
      <c r="W5" t="str">
        <f>HYPERLINK("https://esastar-publication.sso.esa.int/nonEsaTenderActions/details/25601", "https://esastar-publication.sso.esa.int/nonEsaTenderActions/details/25601")</f>
        <v>https://esastar-publication.sso.esa.int/nonEsaTenderActions/details/25601</v>
      </c>
    </row>
    <row r="6" spans="1:23" hidden="1" x14ac:dyDescent="0.35">
      <c r="A6" t="s">
        <v>2219</v>
      </c>
      <c r="B6" t="s">
        <v>50</v>
      </c>
      <c r="C6" t="s">
        <v>2220</v>
      </c>
      <c r="D6" t="s">
        <v>34</v>
      </c>
      <c r="E6" s="1">
        <v>46287</v>
      </c>
      <c r="F6" t="s">
        <v>35</v>
      </c>
      <c r="G6" t="s">
        <v>35</v>
      </c>
      <c r="H6" t="s">
        <v>35</v>
      </c>
      <c r="I6" t="s">
        <v>35</v>
      </c>
      <c r="J6" s="1">
        <v>46287</v>
      </c>
      <c r="K6" t="s">
        <v>52</v>
      </c>
      <c r="L6" t="s">
        <v>64</v>
      </c>
      <c r="M6" t="s">
        <v>2221</v>
      </c>
      <c r="N6" t="s">
        <v>2222</v>
      </c>
      <c r="O6" t="s">
        <v>712</v>
      </c>
      <c r="P6" t="s">
        <v>2223</v>
      </c>
      <c r="Q6" t="s">
        <v>2224</v>
      </c>
      <c r="R6" t="s">
        <v>2225</v>
      </c>
      <c r="S6" t="s">
        <v>2226</v>
      </c>
      <c r="T6" t="s">
        <v>2227</v>
      </c>
      <c r="U6" t="s">
        <v>1765</v>
      </c>
      <c r="V6" t="s">
        <v>2205</v>
      </c>
      <c r="W6" t="str">
        <f>HYPERLINK("https://esastar-publication.sso.esa.int/nonEsaTenderActions/details/25584", "https://esastar-publication.sso.esa.int/nonEsaTenderActions/details/25584")</f>
        <v>https://esastar-publication.sso.esa.int/nonEsaTenderActions/details/25584</v>
      </c>
    </row>
    <row r="7" spans="1:23" ht="43.5" x14ac:dyDescent="0.35">
      <c r="A7" t="s">
        <v>2228</v>
      </c>
      <c r="B7" t="s">
        <v>32</v>
      </c>
      <c r="C7" t="s">
        <v>2229</v>
      </c>
      <c r="D7" t="s">
        <v>34</v>
      </c>
      <c r="E7" s="1">
        <v>46273</v>
      </c>
      <c r="F7" s="1">
        <v>46275</v>
      </c>
      <c r="G7" s="1">
        <v>46332</v>
      </c>
      <c r="H7" s="1">
        <v>46332</v>
      </c>
      <c r="I7" s="1">
        <v>46332</v>
      </c>
      <c r="J7" s="1">
        <v>46289</v>
      </c>
      <c r="K7" t="s">
        <v>2230</v>
      </c>
      <c r="L7" t="s">
        <v>64</v>
      </c>
      <c r="M7" t="s">
        <v>2231</v>
      </c>
      <c r="N7" t="s">
        <v>2232</v>
      </c>
      <c r="O7" t="s">
        <v>2233</v>
      </c>
      <c r="P7" t="s">
        <v>2234</v>
      </c>
      <c r="Q7" t="s">
        <v>2235</v>
      </c>
      <c r="R7" t="s">
        <v>2236</v>
      </c>
      <c r="S7" t="s">
        <v>2237</v>
      </c>
      <c r="T7" t="s">
        <v>2238</v>
      </c>
      <c r="U7" t="s">
        <v>2239</v>
      </c>
      <c r="V7" t="s">
        <v>2240</v>
      </c>
      <c r="W7" t="str">
        <f>HYPERLINK("https://esastar-publication.sso.esa.int/nonEsaTenderActions/details/25572", "https://esastar-publication.sso.esa.int/nonEsaTenderActions/details/25572")</f>
        <v>https://esastar-publication.sso.esa.int/nonEsaTenderActions/details/25572</v>
      </c>
    </row>
    <row r="8" spans="1:23" ht="29" x14ac:dyDescent="0.35">
      <c r="A8" t="s">
        <v>2241</v>
      </c>
      <c r="B8" t="s">
        <v>32</v>
      </c>
      <c r="C8" t="s">
        <v>2242</v>
      </c>
      <c r="D8" t="s">
        <v>34</v>
      </c>
      <c r="E8" s="1">
        <v>46269</v>
      </c>
      <c r="F8" s="1">
        <v>46309</v>
      </c>
      <c r="G8" s="1">
        <v>46350</v>
      </c>
      <c r="H8" s="1">
        <v>46350</v>
      </c>
      <c r="I8" s="1">
        <v>46350</v>
      </c>
      <c r="J8" s="1">
        <v>46309</v>
      </c>
      <c r="K8" t="s">
        <v>122</v>
      </c>
      <c r="L8" t="s">
        <v>64</v>
      </c>
      <c r="M8" t="s">
        <v>156</v>
      </c>
      <c r="N8" t="s">
        <v>2243</v>
      </c>
      <c r="O8" t="s">
        <v>2244</v>
      </c>
      <c r="P8" t="s">
        <v>2234</v>
      </c>
      <c r="Q8" t="s">
        <v>2235</v>
      </c>
      <c r="R8" t="s">
        <v>2245</v>
      </c>
      <c r="S8" t="s">
        <v>2246</v>
      </c>
      <c r="T8" t="s">
        <v>397</v>
      </c>
      <c r="U8" t="s">
        <v>2247</v>
      </c>
      <c r="V8" t="s">
        <v>2248</v>
      </c>
      <c r="W8" t="str">
        <f>HYPERLINK("https://esastar-publication.sso.esa.int/nonEsaTenderActions/details/25568", "https://esastar-publication.sso.esa.int/nonEsaTenderActions/details/25568")</f>
        <v>https://esastar-publication.sso.esa.int/nonEsaTenderActions/details/25568</v>
      </c>
    </row>
    <row r="9" spans="1:23" ht="58" x14ac:dyDescent="0.35">
      <c r="A9" t="s">
        <v>2249</v>
      </c>
      <c r="B9" t="s">
        <v>32</v>
      </c>
      <c r="C9" t="s">
        <v>2250</v>
      </c>
      <c r="D9" t="s">
        <v>34</v>
      </c>
      <c r="E9" s="1">
        <v>46247</v>
      </c>
      <c r="F9" s="1">
        <v>46274</v>
      </c>
      <c r="G9" s="1">
        <v>46328</v>
      </c>
      <c r="H9" s="1">
        <v>46328</v>
      </c>
      <c r="I9" s="1">
        <v>46328</v>
      </c>
      <c r="J9" s="1">
        <v>46316</v>
      </c>
      <c r="K9" t="s">
        <v>36</v>
      </c>
      <c r="L9" t="s">
        <v>64</v>
      </c>
      <c r="M9" t="s">
        <v>2221</v>
      </c>
      <c r="N9" t="s">
        <v>2222</v>
      </c>
      <c r="O9" t="s">
        <v>712</v>
      </c>
      <c r="P9" t="s">
        <v>2234</v>
      </c>
      <c r="Q9" t="s">
        <v>2235</v>
      </c>
      <c r="R9" t="s">
        <v>2251</v>
      </c>
      <c r="S9" t="s">
        <v>2252</v>
      </c>
      <c r="T9" t="s">
        <v>2253</v>
      </c>
      <c r="U9" t="s">
        <v>2254</v>
      </c>
      <c r="V9" t="s">
        <v>2255</v>
      </c>
      <c r="W9" t="str">
        <f>HYPERLINK("https://esastar-publication.sso.esa.int/nonEsaTenderActions/details/25551", "https://esastar-publication.sso.esa.int/nonEsaTenderActions/details/25551")</f>
        <v>https://esastar-publication.sso.esa.int/nonEsaTenderActions/details/25551</v>
      </c>
    </row>
    <row r="10" spans="1:23" hidden="1" x14ac:dyDescent="0.35">
      <c r="A10" t="s">
        <v>2256</v>
      </c>
      <c r="B10" t="s">
        <v>50</v>
      </c>
      <c r="C10" t="s">
        <v>2257</v>
      </c>
      <c r="D10" t="s">
        <v>34</v>
      </c>
      <c r="E10" s="1">
        <v>46234</v>
      </c>
      <c r="F10" t="s">
        <v>35</v>
      </c>
      <c r="G10" t="s">
        <v>35</v>
      </c>
      <c r="H10" t="s">
        <v>35</v>
      </c>
      <c r="I10" t="s">
        <v>35</v>
      </c>
      <c r="J10" s="1">
        <v>46234</v>
      </c>
      <c r="K10" t="s">
        <v>52</v>
      </c>
      <c r="L10" t="s">
        <v>64</v>
      </c>
      <c r="M10" t="s">
        <v>2210</v>
      </c>
      <c r="N10" t="s">
        <v>2211</v>
      </c>
      <c r="O10" t="s">
        <v>2258</v>
      </c>
      <c r="P10" t="s">
        <v>2212</v>
      </c>
      <c r="Q10" t="s">
        <v>2213</v>
      </c>
      <c r="R10" t="s">
        <v>2214</v>
      </c>
      <c r="S10" t="s">
        <v>2215</v>
      </c>
      <c r="T10" t="s">
        <v>45</v>
      </c>
      <c r="U10" t="s">
        <v>109</v>
      </c>
      <c r="V10" t="s">
        <v>2259</v>
      </c>
      <c r="W10" t="str">
        <f>HYPERLINK("https://esastar-publication.sso.esa.int/nonEsaTenderActions/details/25541", "https://esastar-publication.sso.esa.int/nonEsaTenderActions/details/25541")</f>
        <v>https://esastar-publication.sso.esa.int/nonEsaTenderActions/details/25541</v>
      </c>
    </row>
    <row r="11" spans="1:23" hidden="1" x14ac:dyDescent="0.35">
      <c r="A11" t="s">
        <v>2260</v>
      </c>
      <c r="B11" t="s">
        <v>50</v>
      </c>
      <c r="C11" t="s">
        <v>2261</v>
      </c>
      <c r="D11" t="s">
        <v>34</v>
      </c>
      <c r="E11" s="1">
        <v>46232</v>
      </c>
      <c r="F11" t="s">
        <v>35</v>
      </c>
      <c r="G11" t="s">
        <v>35</v>
      </c>
      <c r="H11" t="s">
        <v>35</v>
      </c>
      <c r="I11" t="s">
        <v>35</v>
      </c>
      <c r="J11" s="1">
        <v>46232</v>
      </c>
      <c r="K11" t="s">
        <v>52</v>
      </c>
      <c r="L11" t="s">
        <v>64</v>
      </c>
      <c r="M11" t="s">
        <v>2231</v>
      </c>
      <c r="N11" t="s">
        <v>2232</v>
      </c>
      <c r="O11" t="s">
        <v>2233</v>
      </c>
      <c r="P11" t="s">
        <v>2223</v>
      </c>
      <c r="Q11" t="s">
        <v>2224</v>
      </c>
      <c r="R11" t="s">
        <v>2262</v>
      </c>
      <c r="S11" t="s">
        <v>2263</v>
      </c>
      <c r="T11" t="s">
        <v>2264</v>
      </c>
      <c r="U11" t="s">
        <v>2265</v>
      </c>
      <c r="V11" t="s">
        <v>2266</v>
      </c>
      <c r="W11" t="str">
        <f>HYPERLINK("https://esastar-publication.sso.esa.int/nonEsaTenderActions/details/25537", "https://esastar-publication.sso.esa.int/nonEsaTenderActions/details/25537")</f>
        <v>https://esastar-publication.sso.esa.int/nonEsaTenderActions/details/25537</v>
      </c>
    </row>
    <row r="12" spans="1:23" ht="58" x14ac:dyDescent="0.35">
      <c r="A12" t="s">
        <v>2267</v>
      </c>
      <c r="B12" t="s">
        <v>32</v>
      </c>
      <c r="C12" t="s">
        <v>2268</v>
      </c>
      <c r="D12" t="s">
        <v>34</v>
      </c>
      <c r="E12" s="1">
        <v>46211</v>
      </c>
      <c r="F12" s="1">
        <v>46294</v>
      </c>
      <c r="G12" s="1">
        <v>46353</v>
      </c>
      <c r="H12" s="1">
        <v>46353</v>
      </c>
      <c r="I12" s="1">
        <v>46353</v>
      </c>
      <c r="J12" s="1">
        <v>46310</v>
      </c>
      <c r="K12" t="s">
        <v>2230</v>
      </c>
      <c r="L12" t="s">
        <v>64</v>
      </c>
      <c r="M12" t="s">
        <v>2221</v>
      </c>
      <c r="N12" t="s">
        <v>2222</v>
      </c>
      <c r="O12" t="s">
        <v>712</v>
      </c>
      <c r="P12" t="s">
        <v>2234</v>
      </c>
      <c r="Q12" t="s">
        <v>2235</v>
      </c>
      <c r="R12" t="s">
        <v>2251</v>
      </c>
      <c r="S12" t="s">
        <v>2252</v>
      </c>
      <c r="T12" t="s">
        <v>2269</v>
      </c>
      <c r="U12" t="s">
        <v>2270</v>
      </c>
      <c r="V12" t="s">
        <v>2271</v>
      </c>
      <c r="W12" t="str">
        <f>HYPERLINK("https://esastar-publication.sso.esa.int/nonEsaTenderActions/details/25507", "https://esastar-publication.sso.esa.int/nonEsaTenderActions/details/25507")</f>
        <v>https://esastar-publication.sso.esa.int/nonEsaTenderActions/details/25507</v>
      </c>
    </row>
    <row r="13" spans="1:23" x14ac:dyDescent="0.35">
      <c r="A13" t="s">
        <v>2272</v>
      </c>
      <c r="B13" t="s">
        <v>32</v>
      </c>
      <c r="C13" t="s">
        <v>2273</v>
      </c>
      <c r="D13" t="s">
        <v>34</v>
      </c>
      <c r="E13" s="1">
        <v>46204</v>
      </c>
      <c r="F13" s="1">
        <v>46304</v>
      </c>
      <c r="G13" s="1">
        <v>46346</v>
      </c>
      <c r="H13" s="1">
        <v>46346</v>
      </c>
      <c r="I13" s="1">
        <v>46346</v>
      </c>
      <c r="J13" s="1">
        <v>46304</v>
      </c>
      <c r="K13" t="s">
        <v>122</v>
      </c>
      <c r="L13" t="s">
        <v>64</v>
      </c>
      <c r="M13" t="s">
        <v>156</v>
      </c>
      <c r="N13" t="s">
        <v>2243</v>
      </c>
      <c r="O13" t="s">
        <v>2244</v>
      </c>
      <c r="P13" t="s">
        <v>2234</v>
      </c>
      <c r="Q13" t="s">
        <v>2235</v>
      </c>
      <c r="R13" t="s">
        <v>2245</v>
      </c>
      <c r="S13" t="s">
        <v>2246</v>
      </c>
      <c r="T13" t="s">
        <v>45</v>
      </c>
      <c r="U13" t="s">
        <v>2204</v>
      </c>
      <c r="V13" t="s">
        <v>523</v>
      </c>
      <c r="W13" t="str">
        <f>HYPERLINK("https://esastar-publication.sso.esa.int/nonEsaTenderActions/details/25501", "https://esastar-publication.sso.esa.int/nonEsaTenderActions/details/25501")</f>
        <v>https://esastar-publication.sso.esa.int/nonEsaTenderActions/details/25501</v>
      </c>
    </row>
    <row r="14" spans="1:23" x14ac:dyDescent="0.35">
      <c r="A14" t="s">
        <v>2274</v>
      </c>
      <c r="B14" t="s">
        <v>32</v>
      </c>
      <c r="C14" t="s">
        <v>2275</v>
      </c>
      <c r="D14" t="s">
        <v>34</v>
      </c>
      <c r="E14" s="1">
        <v>46204</v>
      </c>
      <c r="F14" s="1">
        <v>46286</v>
      </c>
      <c r="G14" s="1">
        <v>46325</v>
      </c>
      <c r="H14" s="1">
        <v>46325</v>
      </c>
      <c r="I14" s="1">
        <v>46325</v>
      </c>
      <c r="J14" s="1">
        <v>46286</v>
      </c>
      <c r="K14" t="s">
        <v>122</v>
      </c>
      <c r="L14" t="s">
        <v>64</v>
      </c>
      <c r="M14" t="s">
        <v>156</v>
      </c>
      <c r="N14" t="s">
        <v>2243</v>
      </c>
      <c r="O14" t="s">
        <v>2244</v>
      </c>
      <c r="P14" t="s">
        <v>2234</v>
      </c>
      <c r="Q14" t="s">
        <v>2235</v>
      </c>
      <c r="R14" t="s">
        <v>2245</v>
      </c>
      <c r="S14" t="s">
        <v>2246</v>
      </c>
      <c r="T14" t="s">
        <v>45</v>
      </c>
      <c r="U14" t="s">
        <v>2276</v>
      </c>
      <c r="V14" t="s">
        <v>2277</v>
      </c>
      <c r="W14" t="str">
        <f>HYPERLINK("https://esastar-publication.sso.esa.int/nonEsaTenderActions/details/25500", "https://esastar-publication.sso.esa.int/nonEsaTenderActions/details/25500")</f>
        <v>https://esastar-publication.sso.esa.int/nonEsaTenderActions/details/25500</v>
      </c>
    </row>
    <row r="15" spans="1:23" x14ac:dyDescent="0.35">
      <c r="A15" t="s">
        <v>2278</v>
      </c>
      <c r="B15" t="s">
        <v>32</v>
      </c>
      <c r="C15" t="s">
        <v>2279</v>
      </c>
      <c r="D15" t="s">
        <v>34</v>
      </c>
      <c r="E15" s="1">
        <v>46204</v>
      </c>
      <c r="F15" s="1">
        <v>46280</v>
      </c>
      <c r="G15" s="1">
        <v>46325</v>
      </c>
      <c r="H15" s="1">
        <v>46325</v>
      </c>
      <c r="I15" s="1">
        <v>46325</v>
      </c>
      <c r="J15" s="1">
        <v>46280</v>
      </c>
      <c r="K15" t="s">
        <v>122</v>
      </c>
      <c r="L15" t="s">
        <v>64</v>
      </c>
      <c r="M15" t="s">
        <v>156</v>
      </c>
      <c r="N15" t="s">
        <v>2243</v>
      </c>
      <c r="O15" t="s">
        <v>2244</v>
      </c>
      <c r="P15" t="s">
        <v>2234</v>
      </c>
      <c r="Q15" t="s">
        <v>2235</v>
      </c>
      <c r="R15" t="s">
        <v>2280</v>
      </c>
      <c r="S15" t="s">
        <v>2281</v>
      </c>
      <c r="T15" t="s">
        <v>45</v>
      </c>
      <c r="U15" t="s">
        <v>158</v>
      </c>
      <c r="V15" t="s">
        <v>2282</v>
      </c>
      <c r="W15" t="str">
        <f>HYPERLINK("https://esastar-publication.sso.esa.int/nonEsaTenderActions/details/25499", "https://esastar-publication.sso.esa.int/nonEsaTenderActions/details/25499")</f>
        <v>https://esastar-publication.sso.esa.int/nonEsaTenderActions/details/25499</v>
      </c>
    </row>
    <row r="16" spans="1:23" x14ac:dyDescent="0.35">
      <c r="A16" t="s">
        <v>2283</v>
      </c>
      <c r="B16" t="s">
        <v>32</v>
      </c>
      <c r="C16" t="s">
        <v>2284</v>
      </c>
      <c r="D16" t="s">
        <v>34</v>
      </c>
      <c r="E16" s="1">
        <v>46204</v>
      </c>
      <c r="F16" s="1">
        <v>46281</v>
      </c>
      <c r="G16" s="1">
        <v>46325</v>
      </c>
      <c r="H16" s="1">
        <v>46325</v>
      </c>
      <c r="I16" s="1">
        <v>46325</v>
      </c>
      <c r="J16" s="1">
        <v>46315</v>
      </c>
      <c r="K16" t="s">
        <v>36</v>
      </c>
      <c r="L16" t="s">
        <v>64</v>
      </c>
      <c r="M16" t="s">
        <v>156</v>
      </c>
      <c r="N16" t="s">
        <v>2243</v>
      </c>
      <c r="O16" t="s">
        <v>2244</v>
      </c>
      <c r="P16" t="s">
        <v>2234</v>
      </c>
      <c r="Q16" t="s">
        <v>2235</v>
      </c>
      <c r="R16" t="s">
        <v>2245</v>
      </c>
      <c r="S16" t="s">
        <v>2246</v>
      </c>
      <c r="T16" t="s">
        <v>45</v>
      </c>
      <c r="U16" t="s">
        <v>158</v>
      </c>
      <c r="V16" t="s">
        <v>2282</v>
      </c>
      <c r="W16" t="str">
        <f>HYPERLINK("https://esastar-publication.sso.esa.int/nonEsaTenderActions/details/25498", "https://esastar-publication.sso.esa.int/nonEsaTenderActions/details/25498")</f>
        <v>https://esastar-publication.sso.esa.int/nonEsaTenderActions/details/25498</v>
      </c>
    </row>
    <row r="17" spans="1:23" hidden="1" x14ac:dyDescent="0.35">
      <c r="A17" t="s">
        <v>2285</v>
      </c>
      <c r="B17" t="s">
        <v>50</v>
      </c>
      <c r="C17" t="s">
        <v>2286</v>
      </c>
      <c r="D17" t="s">
        <v>34</v>
      </c>
      <c r="E17" s="1">
        <v>46163</v>
      </c>
      <c r="F17" t="s">
        <v>35</v>
      </c>
      <c r="G17" t="s">
        <v>35</v>
      </c>
      <c r="H17" t="s">
        <v>35</v>
      </c>
      <c r="I17" t="s">
        <v>35</v>
      </c>
      <c r="J17" s="1">
        <v>46163</v>
      </c>
      <c r="K17" t="s">
        <v>52</v>
      </c>
      <c r="L17" t="s">
        <v>64</v>
      </c>
      <c r="M17" t="s">
        <v>2210</v>
      </c>
      <c r="N17" t="s">
        <v>2211</v>
      </c>
      <c r="O17" t="s">
        <v>2258</v>
      </c>
      <c r="P17" t="s">
        <v>2212</v>
      </c>
      <c r="Q17" t="s">
        <v>2213</v>
      </c>
      <c r="R17" t="s">
        <v>2215</v>
      </c>
      <c r="S17" t="s">
        <v>2214</v>
      </c>
      <c r="T17" t="s">
        <v>45</v>
      </c>
      <c r="U17" t="s">
        <v>109</v>
      </c>
      <c r="V17" t="s">
        <v>2216</v>
      </c>
      <c r="W17" t="str">
        <f>HYPERLINK("https://esastar-publication.sso.esa.int/nonEsaTenderActions/details/25426", "https://esastar-publication.sso.esa.int/nonEsaTenderActions/details/25426")</f>
        <v>https://esastar-publication.sso.esa.int/nonEsaTenderActions/details/25426</v>
      </c>
    </row>
    <row r="18" spans="1:23" hidden="1" x14ac:dyDescent="0.35">
      <c r="A18" t="s">
        <v>2287</v>
      </c>
      <c r="B18" t="s">
        <v>50</v>
      </c>
      <c r="C18" t="s">
        <v>2288</v>
      </c>
      <c r="D18" t="s">
        <v>34</v>
      </c>
      <c r="E18" s="1">
        <v>46163</v>
      </c>
      <c r="F18" t="s">
        <v>35</v>
      </c>
      <c r="G18" t="s">
        <v>35</v>
      </c>
      <c r="H18" t="s">
        <v>35</v>
      </c>
      <c r="I18" t="s">
        <v>35</v>
      </c>
      <c r="J18" s="1">
        <v>46163</v>
      </c>
      <c r="K18" t="s">
        <v>52</v>
      </c>
      <c r="L18" t="s">
        <v>64</v>
      </c>
      <c r="M18" t="s">
        <v>2210</v>
      </c>
      <c r="N18" t="s">
        <v>2211</v>
      </c>
      <c r="O18" t="s">
        <v>2258</v>
      </c>
      <c r="P18" t="s">
        <v>2212</v>
      </c>
      <c r="Q18" t="s">
        <v>2213</v>
      </c>
      <c r="R18" t="s">
        <v>2215</v>
      </c>
      <c r="S18" t="s">
        <v>2214</v>
      </c>
      <c r="T18" t="s">
        <v>2289</v>
      </c>
      <c r="U18" t="s">
        <v>109</v>
      </c>
      <c r="V18" t="s">
        <v>2290</v>
      </c>
      <c r="W18" t="str">
        <f>HYPERLINK("https://esastar-publication.sso.esa.int/nonEsaTenderActions/details/25425", "https://esastar-publication.sso.esa.int/nonEsaTenderActions/details/25425")</f>
        <v>https://esastar-publication.sso.esa.int/nonEsaTenderActions/details/25425</v>
      </c>
    </row>
    <row r="19" spans="1:23" x14ac:dyDescent="0.35">
      <c r="A19" t="s">
        <v>2291</v>
      </c>
      <c r="B19" t="s">
        <v>32</v>
      </c>
      <c r="C19" t="s">
        <v>2292</v>
      </c>
      <c r="D19" t="s">
        <v>34</v>
      </c>
      <c r="E19" s="1">
        <v>46140</v>
      </c>
      <c r="F19" s="1">
        <v>46203</v>
      </c>
      <c r="G19" s="1">
        <v>46279</v>
      </c>
      <c r="H19" s="1">
        <v>46279</v>
      </c>
      <c r="I19" s="1">
        <v>46279</v>
      </c>
      <c r="J19" s="1">
        <v>46203</v>
      </c>
      <c r="K19" t="s">
        <v>122</v>
      </c>
      <c r="L19" t="s">
        <v>64</v>
      </c>
      <c r="M19" t="s">
        <v>2210</v>
      </c>
      <c r="N19" t="s">
        <v>2211</v>
      </c>
      <c r="O19" t="s">
        <v>2258</v>
      </c>
      <c r="P19" t="s">
        <v>2212</v>
      </c>
      <c r="Q19" t="s">
        <v>2213</v>
      </c>
      <c r="R19" t="s">
        <v>2215</v>
      </c>
      <c r="S19" t="s">
        <v>2214</v>
      </c>
      <c r="T19" t="s">
        <v>45</v>
      </c>
      <c r="U19" t="s">
        <v>2293</v>
      </c>
      <c r="V19" t="s">
        <v>2294</v>
      </c>
      <c r="W19" t="str">
        <f>HYPERLINK("https://esastar-publication.sso.esa.int/nonEsaTenderActions/details/25385", "https://esastar-publication.sso.esa.int/nonEsaTenderActions/details/25385")</f>
        <v>https://esastar-publication.sso.esa.int/nonEsaTenderActions/details/25385</v>
      </c>
    </row>
    <row r="20" spans="1:23" hidden="1" x14ac:dyDescent="0.35">
      <c r="A20" t="s">
        <v>2295</v>
      </c>
      <c r="B20" t="s">
        <v>50</v>
      </c>
      <c r="C20" t="s">
        <v>2296</v>
      </c>
      <c r="D20" t="s">
        <v>34</v>
      </c>
      <c r="E20" s="1">
        <v>46140</v>
      </c>
      <c r="F20" t="s">
        <v>35</v>
      </c>
      <c r="G20" t="s">
        <v>35</v>
      </c>
      <c r="H20" t="s">
        <v>35</v>
      </c>
      <c r="I20" t="s">
        <v>35</v>
      </c>
      <c r="J20" s="1">
        <v>46140</v>
      </c>
      <c r="K20" t="s">
        <v>52</v>
      </c>
      <c r="L20" t="s">
        <v>64</v>
      </c>
      <c r="M20" t="s">
        <v>2210</v>
      </c>
      <c r="N20" t="s">
        <v>2211</v>
      </c>
      <c r="O20" t="s">
        <v>2258</v>
      </c>
      <c r="P20" t="s">
        <v>2212</v>
      </c>
      <c r="Q20" t="s">
        <v>2213</v>
      </c>
      <c r="R20" t="s">
        <v>2215</v>
      </c>
      <c r="S20" t="s">
        <v>2214</v>
      </c>
      <c r="T20" t="s">
        <v>45</v>
      </c>
      <c r="U20" t="s">
        <v>109</v>
      </c>
      <c r="V20" t="s">
        <v>2216</v>
      </c>
      <c r="W20" t="str">
        <f>HYPERLINK("https://esastar-publication.sso.esa.int/nonEsaTenderActions/details/25384", "https://esastar-publication.sso.esa.int/nonEsaTenderActions/details/25384")</f>
        <v>https://esastar-publication.sso.esa.int/nonEsaTenderActions/details/25384</v>
      </c>
    </row>
    <row r="21" spans="1:23" hidden="1" x14ac:dyDescent="0.35">
      <c r="A21" t="s">
        <v>2297</v>
      </c>
      <c r="B21" t="s">
        <v>50</v>
      </c>
      <c r="C21" t="s">
        <v>2298</v>
      </c>
      <c r="D21" t="s">
        <v>34</v>
      </c>
      <c r="E21" s="1">
        <v>46140</v>
      </c>
      <c r="F21" t="s">
        <v>35</v>
      </c>
      <c r="G21" t="s">
        <v>35</v>
      </c>
      <c r="H21" t="s">
        <v>35</v>
      </c>
      <c r="I21" t="s">
        <v>35</v>
      </c>
      <c r="J21" s="1">
        <v>46140</v>
      </c>
      <c r="K21" t="s">
        <v>52</v>
      </c>
      <c r="L21" t="s">
        <v>64</v>
      </c>
      <c r="M21" t="s">
        <v>2210</v>
      </c>
      <c r="N21" t="s">
        <v>2211</v>
      </c>
      <c r="O21" t="s">
        <v>2258</v>
      </c>
      <c r="P21" t="s">
        <v>2212</v>
      </c>
      <c r="Q21" t="s">
        <v>2213</v>
      </c>
      <c r="R21" t="s">
        <v>2299</v>
      </c>
      <c r="S21" t="s">
        <v>2215</v>
      </c>
      <c r="T21" t="s">
        <v>45</v>
      </c>
      <c r="U21" t="s">
        <v>109</v>
      </c>
      <c r="V21" t="s">
        <v>2216</v>
      </c>
      <c r="W21" t="str">
        <f>HYPERLINK("https://esastar-publication.sso.esa.int/nonEsaTenderActions/details/25383", "https://esastar-publication.sso.esa.int/nonEsaTenderActions/details/25383")</f>
        <v>https://esastar-publication.sso.esa.int/nonEsaTenderActions/details/25383</v>
      </c>
    </row>
    <row r="22" spans="1:23" ht="29" x14ac:dyDescent="0.35">
      <c r="A22" t="s">
        <v>2300</v>
      </c>
      <c r="B22" t="s">
        <v>32</v>
      </c>
      <c r="C22" t="s">
        <v>2301</v>
      </c>
      <c r="D22" t="s">
        <v>34</v>
      </c>
      <c r="E22" s="1">
        <v>46134</v>
      </c>
      <c r="F22" s="1">
        <v>46185</v>
      </c>
      <c r="G22" s="1">
        <v>46232</v>
      </c>
      <c r="H22" s="1">
        <v>46232</v>
      </c>
      <c r="I22" s="1">
        <v>46232</v>
      </c>
      <c r="J22" s="1">
        <v>46230</v>
      </c>
      <c r="K22" t="s">
        <v>36</v>
      </c>
      <c r="L22" t="s">
        <v>38</v>
      </c>
      <c r="M22" t="s">
        <v>2231</v>
      </c>
      <c r="N22" t="s">
        <v>2232</v>
      </c>
      <c r="O22" t="s">
        <v>2233</v>
      </c>
      <c r="P22" t="s">
        <v>2223</v>
      </c>
      <c r="Q22" t="s">
        <v>2224</v>
      </c>
      <c r="R22" t="s">
        <v>2302</v>
      </c>
      <c r="S22" t="s">
        <v>2263</v>
      </c>
      <c r="T22" t="s">
        <v>397</v>
      </c>
      <c r="U22" t="s">
        <v>2303</v>
      </c>
      <c r="V22" t="s">
        <v>2304</v>
      </c>
      <c r="W22" t="str">
        <f>HYPERLINK("https://esastar-publication.sso.esa.int/nonEsaTenderActions/details/25352", "https://esastar-publication.sso.esa.int/nonEsaTenderActions/details/25352")</f>
        <v>https://esastar-publication.sso.esa.int/nonEsaTenderActions/details/25352</v>
      </c>
    </row>
    <row r="23" spans="1:23" hidden="1" x14ac:dyDescent="0.35">
      <c r="A23" t="s">
        <v>2305</v>
      </c>
      <c r="B23" t="s">
        <v>50</v>
      </c>
      <c r="C23" t="s">
        <v>2306</v>
      </c>
      <c r="D23" t="s">
        <v>34</v>
      </c>
      <c r="E23" s="1">
        <v>46125</v>
      </c>
      <c r="F23" t="s">
        <v>35</v>
      </c>
      <c r="G23" t="s">
        <v>35</v>
      </c>
      <c r="H23" t="s">
        <v>35</v>
      </c>
      <c r="I23" t="s">
        <v>35</v>
      </c>
      <c r="J23" s="1">
        <v>46125</v>
      </c>
      <c r="K23" t="s">
        <v>52</v>
      </c>
      <c r="L23" t="s">
        <v>38</v>
      </c>
      <c r="M23" t="s">
        <v>2210</v>
      </c>
      <c r="N23" t="s">
        <v>2211</v>
      </c>
      <c r="O23" t="s">
        <v>1743</v>
      </c>
      <c r="P23" t="s">
        <v>2212</v>
      </c>
      <c r="Q23" t="s">
        <v>2213</v>
      </c>
      <c r="R23" t="s">
        <v>2299</v>
      </c>
      <c r="S23" t="s">
        <v>2307</v>
      </c>
      <c r="T23" t="s">
        <v>45</v>
      </c>
      <c r="U23" t="s">
        <v>109</v>
      </c>
      <c r="V23" t="s">
        <v>2216</v>
      </c>
      <c r="W23" t="str">
        <f>HYPERLINK("https://esastar-publication.sso.esa.int/nonEsaTenderActions/details/25316", "https://esastar-publication.sso.esa.int/nonEsaTenderActions/details/25316")</f>
        <v>https://esastar-publication.sso.esa.int/nonEsaTenderActions/details/25316</v>
      </c>
    </row>
    <row r="24" spans="1:23" hidden="1" x14ac:dyDescent="0.35">
      <c r="A24" t="s">
        <v>2308</v>
      </c>
      <c r="B24" t="s">
        <v>50</v>
      </c>
      <c r="C24" t="s">
        <v>2309</v>
      </c>
      <c r="D24" t="s">
        <v>34</v>
      </c>
      <c r="E24" s="1">
        <v>46114</v>
      </c>
      <c r="F24" t="s">
        <v>35</v>
      </c>
      <c r="G24" t="s">
        <v>35</v>
      </c>
      <c r="H24" t="s">
        <v>35</v>
      </c>
      <c r="I24" t="s">
        <v>35</v>
      </c>
      <c r="J24" s="1">
        <v>46114</v>
      </c>
      <c r="K24" t="s">
        <v>52</v>
      </c>
      <c r="L24" t="s">
        <v>64</v>
      </c>
      <c r="M24" t="s">
        <v>2210</v>
      </c>
      <c r="N24" t="s">
        <v>2211</v>
      </c>
      <c r="O24" t="s">
        <v>2258</v>
      </c>
      <c r="P24" t="s">
        <v>2212</v>
      </c>
      <c r="Q24" t="s">
        <v>2213</v>
      </c>
      <c r="R24" t="s">
        <v>2215</v>
      </c>
      <c r="S24" t="s">
        <v>2299</v>
      </c>
      <c r="T24" t="s">
        <v>2310</v>
      </c>
      <c r="U24" t="s">
        <v>109</v>
      </c>
      <c r="V24" t="s">
        <v>2216</v>
      </c>
      <c r="W24" t="str">
        <f>HYPERLINK("https://esastar-publication.sso.esa.int/nonEsaTenderActions/details/25297", "https://esastar-publication.sso.esa.int/nonEsaTenderActions/details/25297")</f>
        <v>https://esastar-publication.sso.esa.int/nonEsaTenderActions/details/25297</v>
      </c>
    </row>
    <row r="25" spans="1:23" hidden="1" x14ac:dyDescent="0.35">
      <c r="A25" t="s">
        <v>2311</v>
      </c>
      <c r="B25" t="s">
        <v>50</v>
      </c>
      <c r="C25" t="s">
        <v>2312</v>
      </c>
      <c r="D25" t="s">
        <v>34</v>
      </c>
      <c r="E25" s="1">
        <v>46114</v>
      </c>
      <c r="F25" t="s">
        <v>35</v>
      </c>
      <c r="G25" t="s">
        <v>35</v>
      </c>
      <c r="H25" t="s">
        <v>35</v>
      </c>
      <c r="I25" t="s">
        <v>35</v>
      </c>
      <c r="J25" s="1">
        <v>46114</v>
      </c>
      <c r="K25" t="s">
        <v>52</v>
      </c>
      <c r="L25" t="s">
        <v>163</v>
      </c>
      <c r="M25" t="s">
        <v>2210</v>
      </c>
      <c r="N25" t="s">
        <v>2211</v>
      </c>
      <c r="O25" t="s">
        <v>2258</v>
      </c>
      <c r="P25" t="s">
        <v>2212</v>
      </c>
      <c r="Q25" t="s">
        <v>2213</v>
      </c>
      <c r="R25" t="s">
        <v>2215</v>
      </c>
      <c r="S25" t="s">
        <v>2299</v>
      </c>
      <c r="T25" t="s">
        <v>45</v>
      </c>
      <c r="U25" t="s">
        <v>109</v>
      </c>
      <c r="V25" t="s">
        <v>2216</v>
      </c>
      <c r="W25" t="str">
        <f>HYPERLINK("https://esastar-publication.sso.esa.int/nonEsaTenderActions/details/25296", "https://esastar-publication.sso.esa.int/nonEsaTenderActions/details/25296")</f>
        <v>https://esastar-publication.sso.esa.int/nonEsaTenderActions/details/25296</v>
      </c>
    </row>
    <row r="26" spans="1:23" hidden="1" x14ac:dyDescent="0.35">
      <c r="A26" t="s">
        <v>2313</v>
      </c>
      <c r="B26" t="s">
        <v>50</v>
      </c>
      <c r="C26" t="s">
        <v>2314</v>
      </c>
      <c r="D26" t="s">
        <v>34</v>
      </c>
      <c r="E26" s="1">
        <v>46097</v>
      </c>
      <c r="F26" t="s">
        <v>35</v>
      </c>
      <c r="G26" t="s">
        <v>35</v>
      </c>
      <c r="H26" t="s">
        <v>35</v>
      </c>
      <c r="I26" t="s">
        <v>35</v>
      </c>
      <c r="J26" s="1">
        <v>46097</v>
      </c>
      <c r="K26" t="s">
        <v>52</v>
      </c>
      <c r="L26" t="s">
        <v>64</v>
      </c>
      <c r="M26" t="s">
        <v>2210</v>
      </c>
      <c r="N26" t="s">
        <v>2211</v>
      </c>
      <c r="O26" t="s">
        <v>2258</v>
      </c>
      <c r="P26" t="s">
        <v>2212</v>
      </c>
      <c r="Q26" t="s">
        <v>2213</v>
      </c>
      <c r="R26" t="s">
        <v>2215</v>
      </c>
      <c r="S26" t="s">
        <v>2299</v>
      </c>
      <c r="T26" t="s">
        <v>2315</v>
      </c>
      <c r="U26" t="s">
        <v>109</v>
      </c>
      <c r="V26" t="s">
        <v>2290</v>
      </c>
      <c r="W26" t="str">
        <f>HYPERLINK("https://esastar-publication.sso.esa.int/nonEsaTenderActions/details/25257", "https://esastar-publication.sso.esa.int/nonEsaTenderActions/details/25257")</f>
        <v>https://esastar-publication.sso.esa.int/nonEsaTenderActions/details/25257</v>
      </c>
    </row>
    <row r="27" spans="1:23" hidden="1" x14ac:dyDescent="0.35">
      <c r="A27" t="s">
        <v>2316</v>
      </c>
      <c r="B27" t="s">
        <v>50</v>
      </c>
      <c r="C27" t="s">
        <v>2317</v>
      </c>
      <c r="D27" t="s">
        <v>34</v>
      </c>
      <c r="E27" s="1">
        <v>45988</v>
      </c>
      <c r="F27" t="s">
        <v>35</v>
      </c>
      <c r="G27" t="s">
        <v>35</v>
      </c>
      <c r="H27" t="s">
        <v>35</v>
      </c>
      <c r="I27" t="s">
        <v>35</v>
      </c>
      <c r="J27" s="1">
        <v>45988</v>
      </c>
      <c r="K27" t="s">
        <v>52</v>
      </c>
      <c r="L27" t="s">
        <v>64</v>
      </c>
      <c r="M27" t="s">
        <v>2210</v>
      </c>
      <c r="N27" t="s">
        <v>2211</v>
      </c>
      <c r="O27" t="s">
        <v>1743</v>
      </c>
      <c r="P27" t="s">
        <v>2212</v>
      </c>
      <c r="Q27" t="s">
        <v>2213</v>
      </c>
      <c r="R27" t="s">
        <v>2299</v>
      </c>
      <c r="S27" t="s">
        <v>2307</v>
      </c>
      <c r="T27" t="s">
        <v>45</v>
      </c>
      <c r="U27" t="s">
        <v>109</v>
      </c>
      <c r="V27" t="s">
        <v>2216</v>
      </c>
      <c r="W27" t="str">
        <f>HYPERLINK("https://esastar-publication.sso.esa.int/nonEsaTenderActions/details/25033", "https://esastar-publication.sso.esa.int/nonEsaTenderActions/details/25033")</f>
        <v>https://esastar-publication.sso.esa.int/nonEsaTenderActions/details/25033</v>
      </c>
    </row>
    <row r="28" spans="1:23" hidden="1" x14ac:dyDescent="0.35">
      <c r="A28" t="s">
        <v>2318</v>
      </c>
      <c r="B28" t="s">
        <v>50</v>
      </c>
      <c r="C28" t="s">
        <v>2319</v>
      </c>
      <c r="D28" t="s">
        <v>34</v>
      </c>
      <c r="E28" s="1">
        <v>45988</v>
      </c>
      <c r="F28" t="s">
        <v>35</v>
      </c>
      <c r="G28" t="s">
        <v>35</v>
      </c>
      <c r="H28" t="s">
        <v>35</v>
      </c>
      <c r="I28" t="s">
        <v>35</v>
      </c>
      <c r="J28" s="1">
        <v>45988</v>
      </c>
      <c r="K28" t="s">
        <v>52</v>
      </c>
      <c r="L28" t="s">
        <v>64</v>
      </c>
      <c r="M28" t="s">
        <v>2210</v>
      </c>
      <c r="N28" t="s">
        <v>2211</v>
      </c>
      <c r="O28" t="s">
        <v>1743</v>
      </c>
      <c r="P28" t="s">
        <v>2212</v>
      </c>
      <c r="Q28" t="s">
        <v>2213</v>
      </c>
      <c r="R28" t="s">
        <v>2299</v>
      </c>
      <c r="S28" t="s">
        <v>2307</v>
      </c>
      <c r="T28" t="s">
        <v>45</v>
      </c>
      <c r="U28" t="s">
        <v>109</v>
      </c>
      <c r="V28" t="s">
        <v>2216</v>
      </c>
      <c r="W28" t="str">
        <f>HYPERLINK("https://esastar-publication.sso.esa.int/nonEsaTenderActions/details/25032", "https://esastar-publication.sso.esa.int/nonEsaTenderActions/details/25032")</f>
        <v>https://esastar-publication.sso.esa.int/nonEsaTenderActions/details/25032</v>
      </c>
    </row>
    <row r="29" spans="1:23" hidden="1" x14ac:dyDescent="0.35">
      <c r="A29" t="s">
        <v>2320</v>
      </c>
      <c r="B29" t="s">
        <v>50</v>
      </c>
      <c r="C29" t="s">
        <v>2321</v>
      </c>
      <c r="D29" t="s">
        <v>34</v>
      </c>
      <c r="E29" s="1">
        <v>45988</v>
      </c>
      <c r="F29" t="s">
        <v>35</v>
      </c>
      <c r="G29" t="s">
        <v>35</v>
      </c>
      <c r="H29" t="s">
        <v>35</v>
      </c>
      <c r="I29" t="s">
        <v>35</v>
      </c>
      <c r="J29" s="1">
        <v>45988</v>
      </c>
      <c r="K29" t="s">
        <v>52</v>
      </c>
      <c r="L29" t="s">
        <v>38</v>
      </c>
      <c r="M29" t="s">
        <v>2210</v>
      </c>
      <c r="N29" t="s">
        <v>2211</v>
      </c>
      <c r="O29" t="s">
        <v>1743</v>
      </c>
      <c r="P29" t="s">
        <v>2212</v>
      </c>
      <c r="Q29" t="s">
        <v>2213</v>
      </c>
      <c r="R29" t="s">
        <v>2322</v>
      </c>
      <c r="S29" t="s">
        <v>2307</v>
      </c>
      <c r="T29" t="s">
        <v>45</v>
      </c>
      <c r="U29" t="s">
        <v>109</v>
      </c>
      <c r="V29" t="s">
        <v>2216</v>
      </c>
      <c r="W29" t="str">
        <f>HYPERLINK("https://esastar-publication.sso.esa.int/nonEsaTenderActions/details/25031", "https://esastar-publication.sso.esa.int/nonEsaTenderActions/details/25031")</f>
        <v>https://esastar-publication.sso.esa.int/nonEsaTenderActions/details/25031</v>
      </c>
    </row>
    <row r="30" spans="1:23" hidden="1" x14ac:dyDescent="0.35">
      <c r="A30" t="s">
        <v>2323</v>
      </c>
      <c r="B30" t="s">
        <v>50</v>
      </c>
      <c r="C30" t="s">
        <v>2324</v>
      </c>
      <c r="D30" t="s">
        <v>34</v>
      </c>
      <c r="E30" s="1">
        <v>45988</v>
      </c>
      <c r="F30" t="s">
        <v>35</v>
      </c>
      <c r="G30" t="s">
        <v>35</v>
      </c>
      <c r="H30" t="s">
        <v>35</v>
      </c>
      <c r="I30" t="s">
        <v>35</v>
      </c>
      <c r="J30" s="1">
        <v>45988</v>
      </c>
      <c r="K30" t="s">
        <v>52</v>
      </c>
      <c r="L30" t="s">
        <v>64</v>
      </c>
      <c r="M30" t="s">
        <v>2210</v>
      </c>
      <c r="N30" t="s">
        <v>2211</v>
      </c>
      <c r="O30" t="s">
        <v>1743</v>
      </c>
      <c r="P30" t="s">
        <v>2212</v>
      </c>
      <c r="Q30" t="s">
        <v>2213</v>
      </c>
      <c r="R30" t="s">
        <v>2299</v>
      </c>
      <c r="S30" t="s">
        <v>2307</v>
      </c>
      <c r="T30" t="s">
        <v>45</v>
      </c>
      <c r="U30" t="s">
        <v>109</v>
      </c>
      <c r="V30" t="s">
        <v>2216</v>
      </c>
      <c r="W30" t="str">
        <f>HYPERLINK("https://esastar-publication.sso.esa.int/nonEsaTenderActions/details/25030", "https://esastar-publication.sso.esa.int/nonEsaTenderActions/details/25030")</f>
        <v>https://esastar-publication.sso.esa.int/nonEsaTenderActions/details/25030</v>
      </c>
    </row>
    <row r="31" spans="1:23" hidden="1" x14ac:dyDescent="0.35">
      <c r="A31" t="s">
        <v>2325</v>
      </c>
      <c r="B31" t="s">
        <v>50</v>
      </c>
      <c r="C31" t="s">
        <v>2326</v>
      </c>
      <c r="D31" t="s">
        <v>34</v>
      </c>
      <c r="E31" s="1">
        <v>45988</v>
      </c>
      <c r="F31" t="s">
        <v>35</v>
      </c>
      <c r="G31" t="s">
        <v>35</v>
      </c>
      <c r="H31" t="s">
        <v>35</v>
      </c>
      <c r="I31" t="s">
        <v>35</v>
      </c>
      <c r="J31" s="1">
        <v>45988</v>
      </c>
      <c r="K31" t="s">
        <v>52</v>
      </c>
      <c r="L31" t="s">
        <v>64</v>
      </c>
      <c r="M31" t="s">
        <v>2210</v>
      </c>
      <c r="N31" t="s">
        <v>2211</v>
      </c>
      <c r="O31" t="s">
        <v>1743</v>
      </c>
      <c r="P31" t="s">
        <v>2212</v>
      </c>
      <c r="Q31" t="s">
        <v>2213</v>
      </c>
      <c r="R31" t="s">
        <v>2299</v>
      </c>
      <c r="S31" t="s">
        <v>2307</v>
      </c>
      <c r="T31" t="s">
        <v>45</v>
      </c>
      <c r="U31" t="s">
        <v>109</v>
      </c>
      <c r="V31" t="s">
        <v>2216</v>
      </c>
      <c r="W31" t="str">
        <f>HYPERLINK("https://esastar-publication.sso.esa.int/nonEsaTenderActions/details/25029", "https://esastar-publication.sso.esa.int/nonEsaTenderActions/details/25029")</f>
        <v>https://esastar-publication.sso.esa.int/nonEsaTenderActions/details/25029</v>
      </c>
    </row>
    <row r="32" spans="1:23" hidden="1" x14ac:dyDescent="0.35">
      <c r="A32" t="s">
        <v>2327</v>
      </c>
      <c r="B32" t="s">
        <v>50</v>
      </c>
      <c r="C32" t="s">
        <v>2328</v>
      </c>
      <c r="D32" t="s">
        <v>34</v>
      </c>
      <c r="E32" s="1">
        <v>45925</v>
      </c>
      <c r="F32" t="s">
        <v>35</v>
      </c>
      <c r="G32" t="s">
        <v>35</v>
      </c>
      <c r="H32" t="s">
        <v>35</v>
      </c>
      <c r="I32" t="s">
        <v>35</v>
      </c>
      <c r="J32" s="1">
        <v>45925</v>
      </c>
      <c r="K32" t="s">
        <v>52</v>
      </c>
      <c r="L32" t="s">
        <v>38</v>
      </c>
      <c r="M32" t="s">
        <v>2329</v>
      </c>
      <c r="N32" t="s">
        <v>2330</v>
      </c>
      <c r="O32" t="s">
        <v>645</v>
      </c>
      <c r="P32" t="s">
        <v>2223</v>
      </c>
      <c r="Q32" t="s">
        <v>2224</v>
      </c>
      <c r="R32" t="s">
        <v>2331</v>
      </c>
      <c r="S32" t="s">
        <v>2332</v>
      </c>
      <c r="T32" t="s">
        <v>2333</v>
      </c>
      <c r="U32" t="s">
        <v>2334</v>
      </c>
      <c r="V32" t="s">
        <v>2335</v>
      </c>
      <c r="W32" t="str">
        <f>HYPERLINK("https://esastar-publication.sso.esa.int/nonEsaTenderActions/details/24781", "https://esastar-publication.sso.esa.int/nonEsaTenderActions/details/24781")</f>
        <v>https://esastar-publication.sso.esa.int/nonEsaTenderActions/details/24781</v>
      </c>
    </row>
    <row r="33" spans="1:23" ht="58" hidden="1" x14ac:dyDescent="0.35">
      <c r="A33" t="s">
        <v>2336</v>
      </c>
      <c r="B33" t="s">
        <v>50</v>
      </c>
      <c r="C33" t="s">
        <v>2337</v>
      </c>
      <c r="D33" t="s">
        <v>34</v>
      </c>
      <c r="E33" s="1">
        <v>45915</v>
      </c>
      <c r="F33" t="s">
        <v>35</v>
      </c>
      <c r="G33" t="s">
        <v>35</v>
      </c>
      <c r="H33" t="s">
        <v>35</v>
      </c>
      <c r="I33" t="s">
        <v>35</v>
      </c>
      <c r="J33" s="1">
        <v>45915</v>
      </c>
      <c r="K33" t="s">
        <v>52</v>
      </c>
      <c r="L33" t="s">
        <v>38</v>
      </c>
      <c r="M33" t="s">
        <v>711</v>
      </c>
      <c r="N33" t="s">
        <v>2338</v>
      </c>
      <c r="O33" t="s">
        <v>712</v>
      </c>
      <c r="P33" t="s">
        <v>2339</v>
      </c>
      <c r="Q33" t="s">
        <v>2340</v>
      </c>
      <c r="R33" t="s">
        <v>2341</v>
      </c>
      <c r="S33" t="s">
        <v>2342</v>
      </c>
      <c r="T33" t="s">
        <v>2343</v>
      </c>
      <c r="U33" t="s">
        <v>2344</v>
      </c>
      <c r="V33" t="s">
        <v>2345</v>
      </c>
      <c r="W33" t="str">
        <f>HYPERLINK("https://esastar-publication.sso.esa.int/nonEsaTenderActions/details/24740", "https://esastar-publication.sso.esa.int/nonEsaTenderActions/details/24740")</f>
        <v>https://esastar-publication.sso.esa.int/nonEsaTenderActions/details/24740</v>
      </c>
    </row>
    <row r="34" spans="1:23" ht="29" hidden="1" x14ac:dyDescent="0.35">
      <c r="A34" t="s">
        <v>2346</v>
      </c>
      <c r="B34" t="s">
        <v>50</v>
      </c>
      <c r="C34" t="s">
        <v>2347</v>
      </c>
      <c r="D34" t="s">
        <v>34</v>
      </c>
      <c r="E34" s="1">
        <v>45915</v>
      </c>
      <c r="F34" t="s">
        <v>35</v>
      </c>
      <c r="G34" t="s">
        <v>35</v>
      </c>
      <c r="H34" t="s">
        <v>35</v>
      </c>
      <c r="I34" t="s">
        <v>35</v>
      </c>
      <c r="J34" s="1">
        <v>45915</v>
      </c>
      <c r="K34" t="s">
        <v>52</v>
      </c>
      <c r="L34" t="s">
        <v>38</v>
      </c>
      <c r="M34" t="s">
        <v>711</v>
      </c>
      <c r="N34" t="s">
        <v>2338</v>
      </c>
      <c r="O34" t="s">
        <v>712</v>
      </c>
      <c r="P34" t="s">
        <v>2339</v>
      </c>
      <c r="Q34" t="s">
        <v>2340</v>
      </c>
      <c r="R34" t="s">
        <v>2342</v>
      </c>
      <c r="S34" t="s">
        <v>2341</v>
      </c>
      <c r="T34" t="s">
        <v>1937</v>
      </c>
      <c r="U34" t="s">
        <v>2348</v>
      </c>
      <c r="V34" t="s">
        <v>2349</v>
      </c>
      <c r="W34" t="str">
        <f>HYPERLINK("https://esastar-publication.sso.esa.int/nonEsaTenderActions/details/24739", "https://esastar-publication.sso.esa.int/nonEsaTenderActions/details/24739")</f>
        <v>https://esastar-publication.sso.esa.int/nonEsaTenderActions/details/24739</v>
      </c>
    </row>
    <row r="35" spans="1:23" x14ac:dyDescent="0.35">
      <c r="A35" t="s">
        <v>2350</v>
      </c>
      <c r="B35" t="s">
        <v>32</v>
      </c>
      <c r="C35" t="s">
        <v>2351</v>
      </c>
      <c r="D35" t="s">
        <v>34</v>
      </c>
      <c r="E35" s="1">
        <v>45905</v>
      </c>
      <c r="F35" s="1">
        <v>45979</v>
      </c>
      <c r="G35" s="1">
        <v>46055</v>
      </c>
      <c r="H35" s="1">
        <v>46055</v>
      </c>
      <c r="I35" s="1">
        <v>46055</v>
      </c>
      <c r="J35" s="1">
        <v>46044</v>
      </c>
      <c r="K35" t="s">
        <v>36</v>
      </c>
      <c r="L35" t="s">
        <v>64</v>
      </c>
      <c r="M35" t="s">
        <v>156</v>
      </c>
      <c r="N35" t="s">
        <v>2243</v>
      </c>
      <c r="O35" t="s">
        <v>2244</v>
      </c>
      <c r="P35" t="s">
        <v>2352</v>
      </c>
      <c r="Q35" t="s">
        <v>2353</v>
      </c>
      <c r="R35" t="s">
        <v>2354</v>
      </c>
      <c r="S35" t="s">
        <v>2355</v>
      </c>
      <c r="T35" t="s">
        <v>45</v>
      </c>
      <c r="U35" t="s">
        <v>2356</v>
      </c>
      <c r="V35" t="s">
        <v>2357</v>
      </c>
      <c r="W35" t="str">
        <f>HYPERLINK("https://esastar-publication.sso.esa.int/nonEsaTenderActions/details/24676", "https://esastar-publication.sso.esa.int/nonEsaTenderActions/details/24676")</f>
        <v>https://esastar-publication.sso.esa.int/nonEsaTenderActions/details/24676</v>
      </c>
    </row>
    <row r="36" spans="1:23" hidden="1" x14ac:dyDescent="0.35">
      <c r="A36" t="s">
        <v>2358</v>
      </c>
      <c r="B36" t="s">
        <v>50</v>
      </c>
      <c r="C36" t="s">
        <v>2359</v>
      </c>
      <c r="D36" t="s">
        <v>34</v>
      </c>
      <c r="E36" s="1">
        <v>45883</v>
      </c>
      <c r="F36" t="s">
        <v>35</v>
      </c>
      <c r="G36" t="s">
        <v>35</v>
      </c>
      <c r="H36" t="s">
        <v>35</v>
      </c>
      <c r="I36" t="s">
        <v>35</v>
      </c>
      <c r="J36" s="1">
        <v>45883</v>
      </c>
      <c r="K36" t="s">
        <v>52</v>
      </c>
      <c r="L36" t="s">
        <v>64</v>
      </c>
      <c r="M36" t="s">
        <v>2210</v>
      </c>
      <c r="N36" t="s">
        <v>2211</v>
      </c>
      <c r="O36" t="s">
        <v>1743</v>
      </c>
      <c r="P36" t="s">
        <v>2212</v>
      </c>
      <c r="Q36" t="s">
        <v>2213</v>
      </c>
      <c r="R36" t="s">
        <v>2214</v>
      </c>
      <c r="S36" t="s">
        <v>2322</v>
      </c>
      <c r="T36" t="s">
        <v>45</v>
      </c>
      <c r="U36" t="s">
        <v>109</v>
      </c>
      <c r="V36" t="s">
        <v>2216</v>
      </c>
      <c r="W36" t="str">
        <f>HYPERLINK("https://esastar-publication.sso.esa.int/nonEsaTenderActions/details/24590", "https://esastar-publication.sso.esa.int/nonEsaTenderActions/details/24590")</f>
        <v>https://esastar-publication.sso.esa.int/nonEsaTenderActions/details/24590</v>
      </c>
    </row>
    <row r="37" spans="1:23" ht="29" hidden="1" x14ac:dyDescent="0.35">
      <c r="A37" t="s">
        <v>2360</v>
      </c>
      <c r="B37" t="s">
        <v>50</v>
      </c>
      <c r="C37" t="s">
        <v>2361</v>
      </c>
      <c r="D37" t="s">
        <v>34</v>
      </c>
      <c r="E37" s="1">
        <v>45880</v>
      </c>
      <c r="F37" t="s">
        <v>35</v>
      </c>
      <c r="G37" t="s">
        <v>35</v>
      </c>
      <c r="H37" t="s">
        <v>35</v>
      </c>
      <c r="I37" t="s">
        <v>35</v>
      </c>
      <c r="J37" s="1">
        <v>45880</v>
      </c>
      <c r="K37" t="s">
        <v>52</v>
      </c>
      <c r="L37" t="s">
        <v>38</v>
      </c>
      <c r="M37" t="s">
        <v>2221</v>
      </c>
      <c r="N37" t="s">
        <v>2222</v>
      </c>
      <c r="O37" t="s">
        <v>712</v>
      </c>
      <c r="P37" t="s">
        <v>2223</v>
      </c>
      <c r="Q37" t="s">
        <v>2224</v>
      </c>
      <c r="R37" t="s">
        <v>2302</v>
      </c>
      <c r="S37" t="s">
        <v>2226</v>
      </c>
      <c r="T37" t="s">
        <v>2362</v>
      </c>
      <c r="U37" t="s">
        <v>2363</v>
      </c>
      <c r="V37" t="s">
        <v>2364</v>
      </c>
      <c r="W37" t="str">
        <f>HYPERLINK("https://esastar-publication.sso.esa.int/nonEsaTenderActions/details/14551", "https://esastar-publication.sso.esa.int/nonEsaTenderActions/details/14551")</f>
        <v>https://esastar-publication.sso.esa.int/nonEsaTenderActions/details/14551</v>
      </c>
    </row>
    <row r="38" spans="1:23" hidden="1" x14ac:dyDescent="0.35">
      <c r="A38" t="s">
        <v>2365</v>
      </c>
      <c r="B38" t="s">
        <v>50</v>
      </c>
      <c r="C38" t="s">
        <v>2366</v>
      </c>
      <c r="D38" t="s">
        <v>34</v>
      </c>
      <c r="E38" s="1">
        <v>45876</v>
      </c>
      <c r="F38" t="s">
        <v>35</v>
      </c>
      <c r="G38" t="s">
        <v>35</v>
      </c>
      <c r="H38" t="s">
        <v>35</v>
      </c>
      <c r="I38" t="s">
        <v>35</v>
      </c>
      <c r="J38" s="1">
        <v>45876</v>
      </c>
      <c r="K38" t="s">
        <v>52</v>
      </c>
      <c r="L38" t="s">
        <v>64</v>
      </c>
      <c r="M38" t="s">
        <v>2210</v>
      </c>
      <c r="N38" t="s">
        <v>2211</v>
      </c>
      <c r="O38" t="s">
        <v>1743</v>
      </c>
      <c r="P38" t="s">
        <v>2212</v>
      </c>
      <c r="Q38" t="s">
        <v>2213</v>
      </c>
      <c r="R38" t="s">
        <v>2214</v>
      </c>
      <c r="S38" t="s">
        <v>2322</v>
      </c>
      <c r="T38" t="s">
        <v>45</v>
      </c>
      <c r="U38" t="s">
        <v>109</v>
      </c>
      <c r="V38" t="s">
        <v>2216</v>
      </c>
      <c r="W38" t="str">
        <f>HYPERLINK("https://esastar-publication.sso.esa.int/nonEsaTenderActions/details/14533", "https://esastar-publication.sso.esa.int/nonEsaTenderActions/details/14533")</f>
        <v>https://esastar-publication.sso.esa.int/nonEsaTenderActions/details/14533</v>
      </c>
    </row>
    <row r="39" spans="1:23" hidden="1" x14ac:dyDescent="0.35">
      <c r="A39" t="s">
        <v>2367</v>
      </c>
      <c r="B39" t="s">
        <v>50</v>
      </c>
      <c r="C39" t="s">
        <v>2368</v>
      </c>
      <c r="D39" t="s">
        <v>34</v>
      </c>
      <c r="E39" s="1">
        <v>45876</v>
      </c>
      <c r="F39" t="s">
        <v>35</v>
      </c>
      <c r="G39" t="s">
        <v>35</v>
      </c>
      <c r="H39" t="s">
        <v>35</v>
      </c>
      <c r="I39" t="s">
        <v>35</v>
      </c>
      <c r="J39" s="1">
        <v>45876</v>
      </c>
      <c r="K39" t="s">
        <v>52</v>
      </c>
      <c r="L39" t="s">
        <v>64</v>
      </c>
      <c r="M39" t="s">
        <v>2210</v>
      </c>
      <c r="N39" t="s">
        <v>2211</v>
      </c>
      <c r="O39" t="s">
        <v>1743</v>
      </c>
      <c r="P39" t="s">
        <v>2212</v>
      </c>
      <c r="Q39" t="s">
        <v>2213</v>
      </c>
      <c r="R39" t="s">
        <v>2214</v>
      </c>
      <c r="S39" t="s">
        <v>2322</v>
      </c>
      <c r="T39" t="s">
        <v>45</v>
      </c>
      <c r="U39" t="s">
        <v>109</v>
      </c>
      <c r="V39" t="s">
        <v>2216</v>
      </c>
      <c r="W39" t="str">
        <f>HYPERLINK("https://esastar-publication.sso.esa.int/nonEsaTenderActions/details/14532", "https://esastar-publication.sso.esa.int/nonEsaTenderActions/details/14532")</f>
        <v>https://esastar-publication.sso.esa.int/nonEsaTenderActions/details/14532</v>
      </c>
    </row>
    <row r="40" spans="1:23" hidden="1" x14ac:dyDescent="0.35">
      <c r="A40" t="s">
        <v>2369</v>
      </c>
      <c r="B40" t="s">
        <v>50</v>
      </c>
      <c r="C40" t="s">
        <v>2370</v>
      </c>
      <c r="D40" t="s">
        <v>34</v>
      </c>
      <c r="E40" s="1">
        <v>45876</v>
      </c>
      <c r="F40" t="s">
        <v>35</v>
      </c>
      <c r="G40" t="s">
        <v>35</v>
      </c>
      <c r="H40" t="s">
        <v>35</v>
      </c>
      <c r="I40" t="s">
        <v>35</v>
      </c>
      <c r="J40" s="1">
        <v>45876</v>
      </c>
      <c r="K40" t="s">
        <v>52</v>
      </c>
      <c r="L40" t="s">
        <v>64</v>
      </c>
      <c r="M40" t="s">
        <v>2210</v>
      </c>
      <c r="N40" t="s">
        <v>2211</v>
      </c>
      <c r="O40" t="s">
        <v>1743</v>
      </c>
      <c r="P40" t="s">
        <v>2212</v>
      </c>
      <c r="Q40" t="s">
        <v>2213</v>
      </c>
      <c r="R40" t="s">
        <v>2214</v>
      </c>
      <c r="S40" t="s">
        <v>2322</v>
      </c>
      <c r="T40" t="s">
        <v>45</v>
      </c>
      <c r="U40" t="s">
        <v>109</v>
      </c>
      <c r="V40" t="s">
        <v>2216</v>
      </c>
      <c r="W40" t="str">
        <f>HYPERLINK("https://esastar-publication.sso.esa.int/nonEsaTenderActions/details/14531", "https://esastar-publication.sso.esa.int/nonEsaTenderActions/details/14531")</f>
        <v>https://esastar-publication.sso.esa.int/nonEsaTenderActions/details/14531</v>
      </c>
    </row>
    <row r="41" spans="1:23" hidden="1" x14ac:dyDescent="0.35">
      <c r="A41" t="s">
        <v>2371</v>
      </c>
      <c r="B41" t="s">
        <v>50</v>
      </c>
      <c r="C41" t="s">
        <v>2372</v>
      </c>
      <c r="D41" t="s">
        <v>34</v>
      </c>
      <c r="E41" s="1">
        <v>45876</v>
      </c>
      <c r="F41" t="s">
        <v>35</v>
      </c>
      <c r="G41" t="s">
        <v>35</v>
      </c>
      <c r="H41" t="s">
        <v>35</v>
      </c>
      <c r="I41" t="s">
        <v>35</v>
      </c>
      <c r="J41" s="1">
        <v>45876</v>
      </c>
      <c r="K41" t="s">
        <v>52</v>
      </c>
      <c r="L41" t="s">
        <v>64</v>
      </c>
      <c r="M41" t="s">
        <v>2210</v>
      </c>
      <c r="N41" t="s">
        <v>2211</v>
      </c>
      <c r="O41" t="s">
        <v>1743</v>
      </c>
      <c r="P41" t="s">
        <v>2212</v>
      </c>
      <c r="Q41" t="s">
        <v>2213</v>
      </c>
      <c r="R41" t="s">
        <v>2214</v>
      </c>
      <c r="S41" t="s">
        <v>2322</v>
      </c>
      <c r="T41" t="s">
        <v>45</v>
      </c>
      <c r="U41" t="s">
        <v>109</v>
      </c>
      <c r="V41" t="s">
        <v>2216</v>
      </c>
      <c r="W41" t="str">
        <f>HYPERLINK("https://esastar-publication.sso.esa.int/nonEsaTenderActions/details/14530", "https://esastar-publication.sso.esa.int/nonEsaTenderActions/details/14530")</f>
        <v>https://esastar-publication.sso.esa.int/nonEsaTenderActions/details/14530</v>
      </c>
    </row>
    <row r="42" spans="1:23" hidden="1" x14ac:dyDescent="0.35">
      <c r="A42" t="s">
        <v>2373</v>
      </c>
      <c r="B42" t="s">
        <v>50</v>
      </c>
      <c r="C42" t="s">
        <v>2374</v>
      </c>
      <c r="D42" t="s">
        <v>34</v>
      </c>
      <c r="E42" s="1">
        <v>45876</v>
      </c>
      <c r="F42" t="s">
        <v>35</v>
      </c>
      <c r="G42" t="s">
        <v>35</v>
      </c>
      <c r="H42" t="s">
        <v>35</v>
      </c>
      <c r="I42" t="s">
        <v>35</v>
      </c>
      <c r="J42" s="1">
        <v>45876</v>
      </c>
      <c r="K42" t="s">
        <v>52</v>
      </c>
      <c r="L42" t="s">
        <v>163</v>
      </c>
      <c r="M42" t="s">
        <v>2210</v>
      </c>
      <c r="N42" t="s">
        <v>2211</v>
      </c>
      <c r="O42" t="s">
        <v>1743</v>
      </c>
      <c r="P42" t="s">
        <v>2212</v>
      </c>
      <c r="Q42" t="s">
        <v>2213</v>
      </c>
      <c r="R42" t="s">
        <v>2214</v>
      </c>
      <c r="S42" t="s">
        <v>2322</v>
      </c>
      <c r="T42" t="s">
        <v>45</v>
      </c>
      <c r="U42" t="s">
        <v>109</v>
      </c>
      <c r="V42" t="s">
        <v>2216</v>
      </c>
      <c r="W42" t="str">
        <f>HYPERLINK("https://esastar-publication.sso.esa.int/nonEsaTenderActions/details/14529", "https://esastar-publication.sso.esa.int/nonEsaTenderActions/details/14529")</f>
        <v>https://esastar-publication.sso.esa.int/nonEsaTenderActions/details/14529</v>
      </c>
    </row>
    <row r="43" spans="1:23" hidden="1" x14ac:dyDescent="0.35">
      <c r="A43" t="s">
        <v>2375</v>
      </c>
      <c r="B43" t="s">
        <v>50</v>
      </c>
      <c r="C43" t="s">
        <v>2376</v>
      </c>
      <c r="D43" t="s">
        <v>34</v>
      </c>
      <c r="E43" s="1">
        <v>45876</v>
      </c>
      <c r="F43" t="s">
        <v>35</v>
      </c>
      <c r="G43" t="s">
        <v>35</v>
      </c>
      <c r="H43" t="s">
        <v>35</v>
      </c>
      <c r="I43" t="s">
        <v>35</v>
      </c>
      <c r="J43" s="1">
        <v>45876</v>
      </c>
      <c r="K43" t="s">
        <v>52</v>
      </c>
      <c r="L43" t="s">
        <v>38</v>
      </c>
      <c r="M43" t="s">
        <v>2210</v>
      </c>
      <c r="N43" t="s">
        <v>2211</v>
      </c>
      <c r="O43" t="s">
        <v>1743</v>
      </c>
      <c r="P43" t="s">
        <v>2212</v>
      </c>
      <c r="Q43" t="s">
        <v>2213</v>
      </c>
      <c r="R43" t="s">
        <v>2214</v>
      </c>
      <c r="S43" t="s">
        <v>2322</v>
      </c>
      <c r="T43" t="s">
        <v>45</v>
      </c>
      <c r="U43" t="s">
        <v>109</v>
      </c>
      <c r="V43" t="s">
        <v>2216</v>
      </c>
      <c r="W43" t="str">
        <f>HYPERLINK("https://esastar-publication.sso.esa.int/nonEsaTenderActions/details/14528", "https://esastar-publication.sso.esa.int/nonEsaTenderActions/details/14528")</f>
        <v>https://esastar-publication.sso.esa.int/nonEsaTenderActions/details/14528</v>
      </c>
    </row>
    <row r="44" spans="1:23" hidden="1" x14ac:dyDescent="0.35">
      <c r="A44" t="s">
        <v>2377</v>
      </c>
      <c r="B44" t="s">
        <v>50</v>
      </c>
      <c r="C44" t="s">
        <v>2378</v>
      </c>
      <c r="D44" t="s">
        <v>34</v>
      </c>
      <c r="E44" s="1">
        <v>45870</v>
      </c>
      <c r="F44" t="s">
        <v>35</v>
      </c>
      <c r="G44" t="s">
        <v>35</v>
      </c>
      <c r="H44" t="s">
        <v>35</v>
      </c>
      <c r="I44" t="s">
        <v>35</v>
      </c>
      <c r="J44" s="1">
        <v>45870</v>
      </c>
      <c r="K44" t="s">
        <v>52</v>
      </c>
      <c r="L44" t="s">
        <v>64</v>
      </c>
      <c r="M44" t="s">
        <v>2210</v>
      </c>
      <c r="N44" t="s">
        <v>2211</v>
      </c>
      <c r="O44" t="s">
        <v>1743</v>
      </c>
      <c r="P44" t="s">
        <v>2212</v>
      </c>
      <c r="Q44" t="s">
        <v>2213</v>
      </c>
      <c r="R44" t="s">
        <v>2214</v>
      </c>
      <c r="S44" t="s">
        <v>2322</v>
      </c>
      <c r="T44" t="s">
        <v>45</v>
      </c>
      <c r="U44" t="s">
        <v>109</v>
      </c>
      <c r="V44" t="s">
        <v>2379</v>
      </c>
      <c r="W44" t="str">
        <f>HYPERLINK("https://esastar-publication.sso.esa.int/nonEsaTenderActions/details/14506", "https://esastar-publication.sso.esa.int/nonEsaTenderActions/details/14506")</f>
        <v>https://esastar-publication.sso.esa.int/nonEsaTenderActions/details/14506</v>
      </c>
    </row>
    <row r="45" spans="1:23" ht="43.5" x14ac:dyDescent="0.35">
      <c r="A45" t="s">
        <v>2380</v>
      </c>
      <c r="B45" t="s">
        <v>32</v>
      </c>
      <c r="C45" t="s">
        <v>2381</v>
      </c>
      <c r="D45" t="s">
        <v>34</v>
      </c>
      <c r="E45" s="1">
        <v>45869</v>
      </c>
      <c r="F45" s="1">
        <v>45891</v>
      </c>
      <c r="G45" s="1">
        <v>45912</v>
      </c>
      <c r="H45" s="1">
        <v>45912</v>
      </c>
      <c r="I45" s="1">
        <v>45912</v>
      </c>
      <c r="J45" s="1">
        <v>45915</v>
      </c>
      <c r="K45" t="s">
        <v>2230</v>
      </c>
      <c r="L45" t="s">
        <v>622</v>
      </c>
      <c r="M45" t="s">
        <v>2382</v>
      </c>
      <c r="N45" t="s">
        <v>2383</v>
      </c>
      <c r="O45" t="s">
        <v>2384</v>
      </c>
      <c r="P45" t="s">
        <v>2199</v>
      </c>
      <c r="Q45" t="s">
        <v>2200</v>
      </c>
      <c r="R45" t="s">
        <v>2385</v>
      </c>
      <c r="S45" t="s">
        <v>2386</v>
      </c>
      <c r="T45" t="s">
        <v>2387</v>
      </c>
      <c r="U45" t="s">
        <v>2388</v>
      </c>
      <c r="V45" t="s">
        <v>2389</v>
      </c>
      <c r="W45" t="str">
        <f>HYPERLINK("https://esastar-publication.sso.esa.int/nonEsaTenderActions/details/14496", "https://esastar-publication.sso.esa.int/nonEsaTenderActions/details/14496")</f>
        <v>https://esastar-publication.sso.esa.int/nonEsaTenderActions/details/14496</v>
      </c>
    </row>
    <row r="46" spans="1:23" hidden="1" x14ac:dyDescent="0.35">
      <c r="A46" t="s">
        <v>2390</v>
      </c>
      <c r="B46" t="s">
        <v>50</v>
      </c>
      <c r="C46" t="s">
        <v>2391</v>
      </c>
      <c r="D46" t="s">
        <v>34</v>
      </c>
      <c r="E46" s="1">
        <v>45855</v>
      </c>
      <c r="F46" t="s">
        <v>35</v>
      </c>
      <c r="G46" t="s">
        <v>35</v>
      </c>
      <c r="H46" t="s">
        <v>35</v>
      </c>
      <c r="I46" t="s">
        <v>35</v>
      </c>
      <c r="J46" s="1">
        <v>45855</v>
      </c>
      <c r="K46" t="s">
        <v>52</v>
      </c>
      <c r="L46" t="s">
        <v>64</v>
      </c>
      <c r="M46" t="s">
        <v>2210</v>
      </c>
      <c r="N46" t="s">
        <v>2211</v>
      </c>
      <c r="O46" t="s">
        <v>1743</v>
      </c>
      <c r="P46" t="s">
        <v>2212</v>
      </c>
      <c r="Q46" t="s">
        <v>2213</v>
      </c>
      <c r="R46" t="s">
        <v>2214</v>
      </c>
      <c r="S46" t="s">
        <v>2322</v>
      </c>
      <c r="T46" t="s">
        <v>45</v>
      </c>
      <c r="U46" t="s">
        <v>109</v>
      </c>
      <c r="V46" t="s">
        <v>2379</v>
      </c>
      <c r="W46" t="str">
        <f>HYPERLINK("https://esastar-publication.sso.esa.int/nonEsaTenderActions/details/14469", "https://esastar-publication.sso.esa.int/nonEsaTenderActions/details/14469")</f>
        <v>https://esastar-publication.sso.esa.int/nonEsaTenderActions/details/14469</v>
      </c>
    </row>
    <row r="47" spans="1:23" hidden="1" x14ac:dyDescent="0.35">
      <c r="A47" t="s">
        <v>2392</v>
      </c>
      <c r="B47" t="s">
        <v>50</v>
      </c>
      <c r="C47" t="s">
        <v>2393</v>
      </c>
      <c r="D47" t="s">
        <v>34</v>
      </c>
      <c r="E47" s="1">
        <v>45849</v>
      </c>
      <c r="F47" t="s">
        <v>35</v>
      </c>
      <c r="G47" t="s">
        <v>35</v>
      </c>
      <c r="H47" t="s">
        <v>35</v>
      </c>
      <c r="I47" t="s">
        <v>35</v>
      </c>
      <c r="J47" s="1">
        <v>45849</v>
      </c>
      <c r="K47" t="s">
        <v>52</v>
      </c>
      <c r="L47" t="s">
        <v>64</v>
      </c>
      <c r="M47" t="s">
        <v>2210</v>
      </c>
      <c r="N47" t="s">
        <v>2211</v>
      </c>
      <c r="O47" t="s">
        <v>1743</v>
      </c>
      <c r="P47" t="s">
        <v>2212</v>
      </c>
      <c r="Q47" t="s">
        <v>2213</v>
      </c>
      <c r="R47" t="s">
        <v>2322</v>
      </c>
      <c r="S47" t="s">
        <v>2214</v>
      </c>
      <c r="T47" t="s">
        <v>45</v>
      </c>
      <c r="U47" t="s">
        <v>109</v>
      </c>
      <c r="V47" t="s">
        <v>2259</v>
      </c>
      <c r="W47" t="str">
        <f>HYPERLINK("https://esastar-publication.sso.esa.int/nonEsaTenderActions/details/14456", "https://esastar-publication.sso.esa.int/nonEsaTenderActions/details/14456")</f>
        <v>https://esastar-publication.sso.esa.int/nonEsaTenderActions/details/14456</v>
      </c>
    </row>
    <row r="48" spans="1:23" hidden="1" x14ac:dyDescent="0.35">
      <c r="A48" t="s">
        <v>2394</v>
      </c>
      <c r="B48" t="s">
        <v>50</v>
      </c>
      <c r="C48" t="s">
        <v>2395</v>
      </c>
      <c r="D48" t="s">
        <v>34</v>
      </c>
      <c r="E48" s="1">
        <v>45827</v>
      </c>
      <c r="F48" t="s">
        <v>35</v>
      </c>
      <c r="G48" t="s">
        <v>35</v>
      </c>
      <c r="H48" t="s">
        <v>35</v>
      </c>
      <c r="I48" t="s">
        <v>35</v>
      </c>
      <c r="J48" s="1">
        <v>45827</v>
      </c>
      <c r="K48" t="s">
        <v>52</v>
      </c>
      <c r="L48" t="s">
        <v>64</v>
      </c>
      <c r="M48" t="s">
        <v>2329</v>
      </c>
      <c r="N48" t="s">
        <v>2330</v>
      </c>
      <c r="O48" t="s">
        <v>645</v>
      </c>
      <c r="P48" t="s">
        <v>2223</v>
      </c>
      <c r="Q48" t="s">
        <v>2224</v>
      </c>
      <c r="R48" t="s">
        <v>2331</v>
      </c>
      <c r="S48" t="s">
        <v>2332</v>
      </c>
      <c r="T48" t="s">
        <v>2333</v>
      </c>
      <c r="U48" t="s">
        <v>2396</v>
      </c>
      <c r="V48" t="s">
        <v>2397</v>
      </c>
      <c r="W48" t="str">
        <f>HYPERLINK("https://esastar-publication.sso.esa.int/nonEsaTenderActions/details/14405", "https://esastar-publication.sso.esa.int/nonEsaTenderActions/details/14405")</f>
        <v>https://esastar-publication.sso.esa.int/nonEsaTenderActions/details/14405</v>
      </c>
    </row>
    <row r="49" spans="1:23" x14ac:dyDescent="0.35">
      <c r="A49" t="s">
        <v>2398</v>
      </c>
      <c r="B49" t="s">
        <v>32</v>
      </c>
      <c r="C49" t="s">
        <v>2399</v>
      </c>
      <c r="D49" t="s">
        <v>34</v>
      </c>
      <c r="E49" s="1">
        <v>45807</v>
      </c>
      <c r="F49" s="1">
        <v>45870</v>
      </c>
      <c r="G49" s="1">
        <v>45905</v>
      </c>
      <c r="H49" s="1">
        <v>45905</v>
      </c>
      <c r="I49" s="1">
        <v>45905</v>
      </c>
      <c r="J49" s="1">
        <v>45870</v>
      </c>
      <c r="K49" t="s">
        <v>122</v>
      </c>
      <c r="L49" t="s">
        <v>163</v>
      </c>
      <c r="M49" t="s">
        <v>2221</v>
      </c>
      <c r="N49" t="s">
        <v>2222</v>
      </c>
      <c r="O49" t="s">
        <v>712</v>
      </c>
      <c r="P49" t="s">
        <v>2223</v>
      </c>
      <c r="Q49" t="s">
        <v>2224</v>
      </c>
      <c r="R49" t="s">
        <v>2302</v>
      </c>
      <c r="S49" t="s">
        <v>2226</v>
      </c>
      <c r="T49" t="s">
        <v>2400</v>
      </c>
      <c r="U49" t="s">
        <v>2401</v>
      </c>
      <c r="V49" t="s">
        <v>2402</v>
      </c>
      <c r="W49" t="str">
        <f>HYPERLINK("https://esastar-publication.sso.esa.int/nonEsaTenderActions/details/14344", "https://esastar-publication.sso.esa.int/nonEsaTenderActions/details/14344")</f>
        <v>https://esastar-publication.sso.esa.int/nonEsaTenderActions/details/14344</v>
      </c>
    </row>
    <row r="50" spans="1:23" hidden="1" x14ac:dyDescent="0.35">
      <c r="A50" t="s">
        <v>2403</v>
      </c>
      <c r="B50" t="s">
        <v>50</v>
      </c>
      <c r="C50" t="s">
        <v>2404</v>
      </c>
      <c r="D50" t="s">
        <v>34</v>
      </c>
      <c r="E50" s="1">
        <v>45803</v>
      </c>
      <c r="F50" t="s">
        <v>35</v>
      </c>
      <c r="G50" t="s">
        <v>35</v>
      </c>
      <c r="H50" t="s">
        <v>35</v>
      </c>
      <c r="I50" t="s">
        <v>35</v>
      </c>
      <c r="J50" s="1">
        <v>45803</v>
      </c>
      <c r="K50" t="s">
        <v>52</v>
      </c>
      <c r="L50" t="s">
        <v>2405</v>
      </c>
      <c r="M50" t="s">
        <v>2210</v>
      </c>
      <c r="N50" t="s">
        <v>2211</v>
      </c>
      <c r="O50" t="s">
        <v>1743</v>
      </c>
      <c r="P50" t="s">
        <v>2212</v>
      </c>
      <c r="Q50" t="s">
        <v>2213</v>
      </c>
      <c r="R50" t="s">
        <v>2215</v>
      </c>
      <c r="S50" t="s">
        <v>2214</v>
      </c>
      <c r="T50" t="s">
        <v>45</v>
      </c>
      <c r="U50" t="s">
        <v>59</v>
      </c>
      <c r="V50" t="s">
        <v>383</v>
      </c>
      <c r="W50" t="str">
        <f>HYPERLINK("https://esastar-publication.sso.esa.int/nonEsaTenderActions/details/14339", "https://esastar-publication.sso.esa.int/nonEsaTenderActions/details/14339")</f>
        <v>https://esastar-publication.sso.esa.int/nonEsaTenderActions/details/14339</v>
      </c>
    </row>
    <row r="51" spans="1:23" hidden="1" x14ac:dyDescent="0.35">
      <c r="A51" t="s">
        <v>2406</v>
      </c>
      <c r="B51" t="s">
        <v>50</v>
      </c>
      <c r="C51" t="s">
        <v>2407</v>
      </c>
      <c r="D51" t="s">
        <v>34</v>
      </c>
      <c r="E51" s="1">
        <v>45803</v>
      </c>
      <c r="F51" t="s">
        <v>35</v>
      </c>
      <c r="G51" t="s">
        <v>35</v>
      </c>
      <c r="H51" t="s">
        <v>35</v>
      </c>
      <c r="I51" t="s">
        <v>35</v>
      </c>
      <c r="J51" s="1">
        <v>45803</v>
      </c>
      <c r="K51" t="s">
        <v>52</v>
      </c>
      <c r="L51" t="s">
        <v>64</v>
      </c>
      <c r="M51" t="s">
        <v>2210</v>
      </c>
      <c r="N51" t="s">
        <v>2211</v>
      </c>
      <c r="O51" t="s">
        <v>1743</v>
      </c>
      <c r="P51" t="s">
        <v>2212</v>
      </c>
      <c r="Q51" t="s">
        <v>2213</v>
      </c>
      <c r="R51" t="s">
        <v>2215</v>
      </c>
      <c r="S51" t="s">
        <v>2214</v>
      </c>
      <c r="T51" t="s">
        <v>2408</v>
      </c>
      <c r="U51" t="s">
        <v>2409</v>
      </c>
      <c r="V51" t="s">
        <v>383</v>
      </c>
      <c r="W51" t="str">
        <f>HYPERLINK("https://esastar-publication.sso.esa.int/nonEsaTenderActions/details/14338", "https://esastar-publication.sso.esa.int/nonEsaTenderActions/details/14338")</f>
        <v>https://esastar-publication.sso.esa.int/nonEsaTenderActions/details/14338</v>
      </c>
    </row>
    <row r="52" spans="1:23" hidden="1" x14ac:dyDescent="0.35">
      <c r="A52" t="s">
        <v>2410</v>
      </c>
      <c r="B52" t="s">
        <v>50</v>
      </c>
      <c r="C52" t="s">
        <v>2411</v>
      </c>
      <c r="D52" t="s">
        <v>34</v>
      </c>
      <c r="E52" s="1">
        <v>45800</v>
      </c>
      <c r="F52" t="s">
        <v>35</v>
      </c>
      <c r="G52" t="s">
        <v>35</v>
      </c>
      <c r="H52" t="s">
        <v>35</v>
      </c>
      <c r="I52" t="s">
        <v>35</v>
      </c>
      <c r="J52" s="1">
        <v>45800</v>
      </c>
      <c r="K52" t="s">
        <v>52</v>
      </c>
      <c r="L52" t="s">
        <v>64</v>
      </c>
      <c r="M52" t="s">
        <v>2210</v>
      </c>
      <c r="N52" t="s">
        <v>2211</v>
      </c>
      <c r="O52" t="s">
        <v>1743</v>
      </c>
      <c r="P52" t="s">
        <v>2212</v>
      </c>
      <c r="Q52" t="s">
        <v>2213</v>
      </c>
      <c r="R52" t="s">
        <v>2215</v>
      </c>
      <c r="S52" t="s">
        <v>2214</v>
      </c>
      <c r="T52" t="s">
        <v>45</v>
      </c>
      <c r="U52" t="s">
        <v>2412</v>
      </c>
      <c r="V52" t="s">
        <v>2413</v>
      </c>
      <c r="W52" t="str">
        <f>HYPERLINK("https://esastar-publication.sso.esa.int/nonEsaTenderActions/details/14329", "https://esastar-publication.sso.esa.int/nonEsaTenderActions/details/14329")</f>
        <v>https://esastar-publication.sso.esa.int/nonEsaTenderActions/details/14329</v>
      </c>
    </row>
    <row r="53" spans="1:23" hidden="1" x14ac:dyDescent="0.35">
      <c r="A53" t="s">
        <v>2414</v>
      </c>
      <c r="B53" t="s">
        <v>50</v>
      </c>
      <c r="C53" t="s">
        <v>2415</v>
      </c>
      <c r="D53" t="s">
        <v>34</v>
      </c>
      <c r="E53" s="1">
        <v>45800</v>
      </c>
      <c r="F53" t="s">
        <v>35</v>
      </c>
      <c r="G53" t="s">
        <v>35</v>
      </c>
      <c r="H53" t="s">
        <v>35</v>
      </c>
      <c r="I53" t="s">
        <v>35</v>
      </c>
      <c r="J53" s="1">
        <v>45800</v>
      </c>
      <c r="K53" t="s">
        <v>52</v>
      </c>
      <c r="L53" t="s">
        <v>64</v>
      </c>
      <c r="M53" t="s">
        <v>2210</v>
      </c>
      <c r="N53" t="s">
        <v>2211</v>
      </c>
      <c r="O53" t="s">
        <v>1743</v>
      </c>
      <c r="P53" t="s">
        <v>2212</v>
      </c>
      <c r="Q53" t="s">
        <v>2213</v>
      </c>
      <c r="R53" t="s">
        <v>2215</v>
      </c>
      <c r="S53" t="s">
        <v>2214</v>
      </c>
      <c r="T53" t="s">
        <v>45</v>
      </c>
      <c r="U53" t="s">
        <v>109</v>
      </c>
      <c r="V53" t="s">
        <v>2216</v>
      </c>
      <c r="W53" t="str">
        <f>HYPERLINK("https://esastar-publication.sso.esa.int/nonEsaTenderActions/details/14328", "https://esastar-publication.sso.esa.int/nonEsaTenderActions/details/14328")</f>
        <v>https://esastar-publication.sso.esa.int/nonEsaTenderActions/details/14328</v>
      </c>
    </row>
    <row r="54" spans="1:23" hidden="1" x14ac:dyDescent="0.35">
      <c r="A54" t="s">
        <v>2416</v>
      </c>
      <c r="B54" t="s">
        <v>50</v>
      </c>
      <c r="C54" t="s">
        <v>2417</v>
      </c>
      <c r="D54" t="s">
        <v>34</v>
      </c>
      <c r="E54" s="1">
        <v>45777</v>
      </c>
      <c r="F54" t="s">
        <v>35</v>
      </c>
      <c r="G54" t="s">
        <v>35</v>
      </c>
      <c r="H54" t="s">
        <v>35</v>
      </c>
      <c r="I54" t="s">
        <v>35</v>
      </c>
      <c r="J54" s="1">
        <v>45777</v>
      </c>
      <c r="K54" t="s">
        <v>52</v>
      </c>
      <c r="L54" t="s">
        <v>38</v>
      </c>
      <c r="M54" t="s">
        <v>2210</v>
      </c>
      <c r="N54" t="s">
        <v>2211</v>
      </c>
      <c r="O54" t="s">
        <v>1743</v>
      </c>
      <c r="P54" t="s">
        <v>2212</v>
      </c>
      <c r="Q54" t="s">
        <v>2213</v>
      </c>
      <c r="R54" t="s">
        <v>2322</v>
      </c>
      <c r="S54" t="s">
        <v>2307</v>
      </c>
      <c r="T54" t="s">
        <v>2418</v>
      </c>
      <c r="U54" t="s">
        <v>109</v>
      </c>
      <c r="V54" t="s">
        <v>2290</v>
      </c>
      <c r="W54" t="str">
        <f>HYPERLINK("https://esastar-publication.sso.esa.int/nonEsaTenderActions/details/14270", "https://esastar-publication.sso.esa.int/nonEsaTenderActions/details/14270")</f>
        <v>https://esastar-publication.sso.esa.int/nonEsaTenderActions/details/14270</v>
      </c>
    </row>
    <row r="55" spans="1:23" hidden="1" x14ac:dyDescent="0.35">
      <c r="A55" t="s">
        <v>2419</v>
      </c>
      <c r="B55" t="s">
        <v>50</v>
      </c>
      <c r="C55" t="s">
        <v>2420</v>
      </c>
      <c r="D55" t="s">
        <v>34</v>
      </c>
      <c r="E55" s="1">
        <v>45765</v>
      </c>
      <c r="F55" t="s">
        <v>35</v>
      </c>
      <c r="G55" t="s">
        <v>35</v>
      </c>
      <c r="H55" t="s">
        <v>35</v>
      </c>
      <c r="I55" t="s">
        <v>35</v>
      </c>
      <c r="J55" s="1">
        <v>45765</v>
      </c>
      <c r="K55" t="s">
        <v>52</v>
      </c>
      <c r="L55" t="s">
        <v>64</v>
      </c>
      <c r="M55" t="s">
        <v>2210</v>
      </c>
      <c r="N55" t="s">
        <v>2211</v>
      </c>
      <c r="O55" t="s">
        <v>1743</v>
      </c>
      <c r="P55" t="s">
        <v>2212</v>
      </c>
      <c r="Q55" t="s">
        <v>2213</v>
      </c>
      <c r="R55" t="s">
        <v>2215</v>
      </c>
      <c r="S55" t="s">
        <v>2307</v>
      </c>
      <c r="T55" t="s">
        <v>45</v>
      </c>
      <c r="U55" t="s">
        <v>109</v>
      </c>
      <c r="V55" t="s">
        <v>2216</v>
      </c>
      <c r="W55" t="str">
        <f>HYPERLINK("https://esastar-publication.sso.esa.int/nonEsaTenderActions/details/14232", "https://esastar-publication.sso.esa.int/nonEsaTenderActions/details/14232")</f>
        <v>https://esastar-publication.sso.esa.int/nonEsaTenderActions/details/14232</v>
      </c>
    </row>
    <row r="56" spans="1:23" hidden="1" x14ac:dyDescent="0.35">
      <c r="A56" t="s">
        <v>2421</v>
      </c>
      <c r="B56" t="s">
        <v>50</v>
      </c>
      <c r="C56" t="s">
        <v>2422</v>
      </c>
      <c r="D56" t="s">
        <v>34</v>
      </c>
      <c r="E56" s="1">
        <v>45765</v>
      </c>
      <c r="F56" t="s">
        <v>35</v>
      </c>
      <c r="G56" t="s">
        <v>35</v>
      </c>
      <c r="H56" t="s">
        <v>35</v>
      </c>
      <c r="I56" t="s">
        <v>35</v>
      </c>
      <c r="J56" s="1">
        <v>45765</v>
      </c>
      <c r="K56" t="s">
        <v>52</v>
      </c>
      <c r="L56" t="s">
        <v>64</v>
      </c>
      <c r="M56" t="s">
        <v>2210</v>
      </c>
      <c r="N56" t="s">
        <v>2211</v>
      </c>
      <c r="O56" t="s">
        <v>1743</v>
      </c>
      <c r="P56" t="s">
        <v>2212</v>
      </c>
      <c r="Q56" t="s">
        <v>2213</v>
      </c>
      <c r="R56" t="s">
        <v>2215</v>
      </c>
      <c r="S56" t="s">
        <v>2307</v>
      </c>
      <c r="T56" t="s">
        <v>2418</v>
      </c>
      <c r="U56" t="s">
        <v>109</v>
      </c>
      <c r="V56" t="s">
        <v>2216</v>
      </c>
      <c r="W56" t="str">
        <f>HYPERLINK("https://esastar-publication.sso.esa.int/nonEsaTenderActions/details/14231", "https://esastar-publication.sso.esa.int/nonEsaTenderActions/details/14231")</f>
        <v>https://esastar-publication.sso.esa.int/nonEsaTenderActions/details/14231</v>
      </c>
    </row>
    <row r="57" spans="1:23" x14ac:dyDescent="0.35">
      <c r="A57" t="s">
        <v>2423</v>
      </c>
      <c r="B57" t="s">
        <v>32</v>
      </c>
      <c r="C57" t="s">
        <v>2424</v>
      </c>
      <c r="D57" t="s">
        <v>34</v>
      </c>
      <c r="E57" s="1">
        <v>45765</v>
      </c>
      <c r="F57" s="1">
        <v>46056</v>
      </c>
      <c r="G57" s="1">
        <v>46080</v>
      </c>
      <c r="H57" s="1">
        <v>46080</v>
      </c>
      <c r="I57" s="1">
        <v>46080</v>
      </c>
      <c r="J57" s="1">
        <v>46056</v>
      </c>
      <c r="K57" t="s">
        <v>122</v>
      </c>
      <c r="L57" t="s">
        <v>64</v>
      </c>
      <c r="M57" t="s">
        <v>2210</v>
      </c>
      <c r="N57" t="s">
        <v>2211</v>
      </c>
      <c r="O57" t="s">
        <v>1743</v>
      </c>
      <c r="P57" t="s">
        <v>2212</v>
      </c>
      <c r="Q57" t="s">
        <v>2213</v>
      </c>
      <c r="R57" t="s">
        <v>2215</v>
      </c>
      <c r="S57" t="s">
        <v>2307</v>
      </c>
      <c r="T57" t="s">
        <v>45</v>
      </c>
      <c r="U57" t="s">
        <v>109</v>
      </c>
      <c r="V57" t="s">
        <v>2216</v>
      </c>
      <c r="W57" t="str">
        <f>HYPERLINK("https://esastar-publication.sso.esa.int/nonEsaTenderActions/details/14230", "https://esastar-publication.sso.esa.int/nonEsaTenderActions/details/14230")</f>
        <v>https://esastar-publication.sso.esa.int/nonEsaTenderActions/details/14230</v>
      </c>
    </row>
    <row r="58" spans="1:23" x14ac:dyDescent="0.35">
      <c r="A58" t="s">
        <v>2425</v>
      </c>
      <c r="B58" t="s">
        <v>32</v>
      </c>
      <c r="C58" t="s">
        <v>2426</v>
      </c>
      <c r="D58" t="s">
        <v>34</v>
      </c>
      <c r="E58" s="1">
        <v>45756</v>
      </c>
      <c r="F58" s="1">
        <v>46097</v>
      </c>
      <c r="G58" s="1">
        <v>46133</v>
      </c>
      <c r="H58" s="1">
        <v>46133</v>
      </c>
      <c r="I58" s="1">
        <v>46133</v>
      </c>
      <c r="J58" s="1">
        <v>46097</v>
      </c>
      <c r="K58" t="s">
        <v>122</v>
      </c>
      <c r="L58" t="s">
        <v>64</v>
      </c>
      <c r="M58" t="s">
        <v>2210</v>
      </c>
      <c r="N58" t="s">
        <v>2211</v>
      </c>
      <c r="O58" t="s">
        <v>1743</v>
      </c>
      <c r="P58" t="s">
        <v>2212</v>
      </c>
      <c r="Q58" t="s">
        <v>2213</v>
      </c>
      <c r="R58" t="s">
        <v>2215</v>
      </c>
      <c r="S58" t="s">
        <v>2307</v>
      </c>
      <c r="T58" t="s">
        <v>45</v>
      </c>
      <c r="U58" t="s">
        <v>2427</v>
      </c>
      <c r="V58" t="s">
        <v>2187</v>
      </c>
      <c r="W58" t="str">
        <f>HYPERLINK("https://esastar-publication.sso.esa.int/nonEsaTenderActions/details/14218", "https://esastar-publication.sso.esa.int/nonEsaTenderActions/details/14218")</f>
        <v>https://esastar-publication.sso.esa.int/nonEsaTenderActions/details/14218</v>
      </c>
    </row>
    <row r="59" spans="1:23" x14ac:dyDescent="0.35">
      <c r="A59" t="s">
        <v>2428</v>
      </c>
      <c r="B59" t="s">
        <v>32</v>
      </c>
      <c r="C59" t="s">
        <v>2429</v>
      </c>
      <c r="D59" t="s">
        <v>34</v>
      </c>
      <c r="E59" s="1">
        <v>45756</v>
      </c>
      <c r="F59" s="1">
        <v>46062</v>
      </c>
      <c r="G59" s="1">
        <v>46108</v>
      </c>
      <c r="H59" s="1">
        <v>46108</v>
      </c>
      <c r="I59" s="1">
        <v>46108</v>
      </c>
      <c r="J59" s="1">
        <v>46066</v>
      </c>
      <c r="K59" t="s">
        <v>132</v>
      </c>
      <c r="L59" t="s">
        <v>64</v>
      </c>
      <c r="M59" t="s">
        <v>2210</v>
      </c>
      <c r="N59" t="s">
        <v>2211</v>
      </c>
      <c r="O59" t="s">
        <v>1743</v>
      </c>
      <c r="P59" t="s">
        <v>2212</v>
      </c>
      <c r="Q59" t="s">
        <v>2213</v>
      </c>
      <c r="R59" t="s">
        <v>2215</v>
      </c>
      <c r="S59" t="s">
        <v>2307</v>
      </c>
      <c r="T59" t="s">
        <v>45</v>
      </c>
      <c r="U59" t="s">
        <v>109</v>
      </c>
      <c r="V59" t="s">
        <v>2216</v>
      </c>
      <c r="W59" t="str">
        <f>HYPERLINK("https://esastar-publication.sso.esa.int/nonEsaTenderActions/details/14217", "https://esastar-publication.sso.esa.int/nonEsaTenderActions/details/14217")</f>
        <v>https://esastar-publication.sso.esa.int/nonEsaTenderActions/details/14217</v>
      </c>
    </row>
    <row r="60" spans="1:23" hidden="1" x14ac:dyDescent="0.35">
      <c r="A60" t="s">
        <v>2430</v>
      </c>
      <c r="B60" t="s">
        <v>50</v>
      </c>
      <c r="C60" t="s">
        <v>2431</v>
      </c>
      <c r="D60" t="s">
        <v>34</v>
      </c>
      <c r="E60" s="1">
        <v>45756</v>
      </c>
      <c r="F60" t="s">
        <v>35</v>
      </c>
      <c r="G60" t="s">
        <v>35</v>
      </c>
      <c r="H60" t="s">
        <v>35</v>
      </c>
      <c r="I60" t="s">
        <v>35</v>
      </c>
      <c r="J60" s="1">
        <v>45756</v>
      </c>
      <c r="K60" t="s">
        <v>52</v>
      </c>
      <c r="L60" t="s">
        <v>64</v>
      </c>
      <c r="M60" t="s">
        <v>2210</v>
      </c>
      <c r="N60" t="s">
        <v>2211</v>
      </c>
      <c r="O60" t="s">
        <v>1743</v>
      </c>
      <c r="P60" t="s">
        <v>2212</v>
      </c>
      <c r="Q60" t="s">
        <v>2213</v>
      </c>
      <c r="R60" t="s">
        <v>2215</v>
      </c>
      <c r="S60" t="s">
        <v>2307</v>
      </c>
      <c r="T60" t="s">
        <v>45</v>
      </c>
      <c r="U60" t="s">
        <v>109</v>
      </c>
      <c r="V60" t="s">
        <v>2216</v>
      </c>
      <c r="W60" t="str">
        <f>HYPERLINK("https://esastar-publication.sso.esa.int/nonEsaTenderActions/details/14216", "https://esastar-publication.sso.esa.int/nonEsaTenderActions/details/14216")</f>
        <v>https://esastar-publication.sso.esa.int/nonEsaTenderActions/details/14216</v>
      </c>
    </row>
    <row r="61" spans="1:23" hidden="1" x14ac:dyDescent="0.35">
      <c r="A61" t="s">
        <v>2432</v>
      </c>
      <c r="B61" t="s">
        <v>50</v>
      </c>
      <c r="C61" t="s">
        <v>2433</v>
      </c>
      <c r="D61" t="s">
        <v>34</v>
      </c>
      <c r="E61" s="1">
        <v>45707</v>
      </c>
      <c r="F61" t="s">
        <v>35</v>
      </c>
      <c r="G61" t="s">
        <v>35</v>
      </c>
      <c r="H61" t="s">
        <v>35</v>
      </c>
      <c r="I61" t="s">
        <v>35</v>
      </c>
      <c r="J61" s="1">
        <v>45707</v>
      </c>
      <c r="K61" t="s">
        <v>52</v>
      </c>
      <c r="L61" t="s">
        <v>64</v>
      </c>
      <c r="M61" t="s">
        <v>2210</v>
      </c>
      <c r="N61" t="s">
        <v>2211</v>
      </c>
      <c r="O61" t="s">
        <v>1743</v>
      </c>
      <c r="P61" t="s">
        <v>2212</v>
      </c>
      <c r="Q61" t="s">
        <v>2213</v>
      </c>
      <c r="R61" t="s">
        <v>2215</v>
      </c>
      <c r="S61" t="s">
        <v>2307</v>
      </c>
      <c r="T61" t="s">
        <v>45</v>
      </c>
      <c r="U61" t="s">
        <v>2434</v>
      </c>
      <c r="V61" t="s">
        <v>2435</v>
      </c>
      <c r="W61" t="str">
        <f>HYPERLINK("https://esastar-publication.sso.esa.int/nonEsaTenderActions/details/14111", "https://esastar-publication.sso.esa.int/nonEsaTenderActions/details/14111")</f>
        <v>https://esastar-publication.sso.esa.int/nonEsaTenderActions/details/14111</v>
      </c>
    </row>
    <row r="62" spans="1:23" hidden="1" x14ac:dyDescent="0.35">
      <c r="A62" t="s">
        <v>2436</v>
      </c>
      <c r="B62" t="s">
        <v>50</v>
      </c>
      <c r="C62" t="s">
        <v>2437</v>
      </c>
      <c r="D62" t="s">
        <v>34</v>
      </c>
      <c r="E62" s="1">
        <v>45707</v>
      </c>
      <c r="F62" t="s">
        <v>35</v>
      </c>
      <c r="G62" t="s">
        <v>35</v>
      </c>
      <c r="H62" t="s">
        <v>35</v>
      </c>
      <c r="I62" t="s">
        <v>35</v>
      </c>
      <c r="J62" s="1">
        <v>45707</v>
      </c>
      <c r="K62" t="s">
        <v>52</v>
      </c>
      <c r="L62" t="s">
        <v>38</v>
      </c>
      <c r="M62" t="s">
        <v>2210</v>
      </c>
      <c r="N62" t="s">
        <v>2211</v>
      </c>
      <c r="O62" t="s">
        <v>1743</v>
      </c>
      <c r="P62" t="s">
        <v>2212</v>
      </c>
      <c r="Q62" t="s">
        <v>2213</v>
      </c>
      <c r="R62" t="s">
        <v>2215</v>
      </c>
      <c r="S62" t="s">
        <v>2307</v>
      </c>
      <c r="T62" t="s">
        <v>2438</v>
      </c>
      <c r="U62" t="s">
        <v>109</v>
      </c>
      <c r="V62" t="s">
        <v>2216</v>
      </c>
      <c r="W62" t="str">
        <f>HYPERLINK("https://esastar-publication.sso.esa.int/nonEsaTenderActions/details/14110", "https://esastar-publication.sso.esa.int/nonEsaTenderActions/details/14110")</f>
        <v>https://esastar-publication.sso.esa.int/nonEsaTenderActions/details/14110</v>
      </c>
    </row>
    <row r="63" spans="1:23" hidden="1" x14ac:dyDescent="0.35">
      <c r="A63" t="s">
        <v>2439</v>
      </c>
      <c r="B63" t="s">
        <v>50</v>
      </c>
      <c r="C63" t="s">
        <v>2440</v>
      </c>
      <c r="D63" t="s">
        <v>34</v>
      </c>
      <c r="E63" s="1">
        <v>45706</v>
      </c>
      <c r="F63" t="s">
        <v>35</v>
      </c>
      <c r="G63" t="s">
        <v>35</v>
      </c>
      <c r="H63" t="s">
        <v>35</v>
      </c>
      <c r="I63" t="s">
        <v>35</v>
      </c>
      <c r="J63" s="1">
        <v>45706</v>
      </c>
      <c r="K63" t="s">
        <v>52</v>
      </c>
      <c r="L63" t="s">
        <v>64</v>
      </c>
      <c r="M63" t="s">
        <v>2210</v>
      </c>
      <c r="N63" t="s">
        <v>2211</v>
      </c>
      <c r="O63" t="s">
        <v>1743</v>
      </c>
      <c r="P63" t="s">
        <v>2212</v>
      </c>
      <c r="Q63" t="s">
        <v>2213</v>
      </c>
      <c r="R63" t="s">
        <v>2215</v>
      </c>
      <c r="S63" t="s">
        <v>2307</v>
      </c>
      <c r="T63" t="s">
        <v>2289</v>
      </c>
      <c r="U63" t="s">
        <v>109</v>
      </c>
      <c r="V63" t="s">
        <v>2216</v>
      </c>
      <c r="W63" t="str">
        <f>HYPERLINK("https://esastar-publication.sso.esa.int/nonEsaTenderActions/details/14108", "https://esastar-publication.sso.esa.int/nonEsaTenderActions/details/14108")</f>
        <v>https://esastar-publication.sso.esa.int/nonEsaTenderActions/details/14108</v>
      </c>
    </row>
    <row r="64" spans="1:23" hidden="1" x14ac:dyDescent="0.35">
      <c r="A64" t="s">
        <v>2441</v>
      </c>
      <c r="B64" t="s">
        <v>50</v>
      </c>
      <c r="C64" t="s">
        <v>2442</v>
      </c>
      <c r="D64" t="s">
        <v>34</v>
      </c>
      <c r="E64" s="1">
        <v>45706</v>
      </c>
      <c r="F64" t="s">
        <v>35</v>
      </c>
      <c r="G64" t="s">
        <v>35</v>
      </c>
      <c r="H64" t="s">
        <v>35</v>
      </c>
      <c r="I64" t="s">
        <v>35</v>
      </c>
      <c r="J64" s="1">
        <v>45706</v>
      </c>
      <c r="K64" t="s">
        <v>52</v>
      </c>
      <c r="L64" t="s">
        <v>64</v>
      </c>
      <c r="M64" t="s">
        <v>2210</v>
      </c>
      <c r="N64" t="s">
        <v>2211</v>
      </c>
      <c r="O64" t="s">
        <v>1743</v>
      </c>
      <c r="P64" t="s">
        <v>2212</v>
      </c>
      <c r="Q64" t="s">
        <v>2213</v>
      </c>
      <c r="R64" t="s">
        <v>2215</v>
      </c>
      <c r="S64" t="s">
        <v>2307</v>
      </c>
      <c r="T64" t="s">
        <v>2289</v>
      </c>
      <c r="U64" t="s">
        <v>109</v>
      </c>
      <c r="V64" t="s">
        <v>2216</v>
      </c>
      <c r="W64" t="str">
        <f>HYPERLINK("https://esastar-publication.sso.esa.int/nonEsaTenderActions/details/14107", "https://esastar-publication.sso.esa.int/nonEsaTenderActions/details/14107")</f>
        <v>https://esastar-publication.sso.esa.int/nonEsaTenderActions/details/14107</v>
      </c>
    </row>
    <row r="65" spans="1:23" hidden="1" x14ac:dyDescent="0.35">
      <c r="A65" t="s">
        <v>2443</v>
      </c>
      <c r="B65" t="s">
        <v>50</v>
      </c>
      <c r="C65" t="s">
        <v>2444</v>
      </c>
      <c r="D65" t="s">
        <v>34</v>
      </c>
      <c r="E65" s="1">
        <v>45706</v>
      </c>
      <c r="F65" t="s">
        <v>35</v>
      </c>
      <c r="G65" t="s">
        <v>35</v>
      </c>
      <c r="H65" t="s">
        <v>35</v>
      </c>
      <c r="I65" t="s">
        <v>35</v>
      </c>
      <c r="J65" s="1">
        <v>45706</v>
      </c>
      <c r="K65" t="s">
        <v>52</v>
      </c>
      <c r="L65" t="s">
        <v>64</v>
      </c>
      <c r="M65" t="s">
        <v>2210</v>
      </c>
      <c r="N65" t="s">
        <v>2211</v>
      </c>
      <c r="O65" t="s">
        <v>1743</v>
      </c>
      <c r="P65" t="s">
        <v>2212</v>
      </c>
      <c r="Q65" t="s">
        <v>2213</v>
      </c>
      <c r="R65" t="s">
        <v>2215</v>
      </c>
      <c r="S65" t="s">
        <v>2307</v>
      </c>
      <c r="T65" t="s">
        <v>2289</v>
      </c>
      <c r="U65" t="s">
        <v>109</v>
      </c>
      <c r="V65" t="s">
        <v>2216</v>
      </c>
      <c r="W65" t="str">
        <f>HYPERLINK("https://esastar-publication.sso.esa.int/nonEsaTenderActions/details/14106", "https://esastar-publication.sso.esa.int/nonEsaTenderActions/details/14106")</f>
        <v>https://esastar-publication.sso.esa.int/nonEsaTenderActions/details/14106</v>
      </c>
    </row>
    <row r="66" spans="1:23" hidden="1" x14ac:dyDescent="0.35">
      <c r="A66" t="s">
        <v>2445</v>
      </c>
      <c r="B66" t="s">
        <v>50</v>
      </c>
      <c r="C66" t="s">
        <v>2446</v>
      </c>
      <c r="D66" t="s">
        <v>34</v>
      </c>
      <c r="E66" s="1">
        <v>45706</v>
      </c>
      <c r="F66" t="s">
        <v>35</v>
      </c>
      <c r="G66" t="s">
        <v>35</v>
      </c>
      <c r="H66" t="s">
        <v>35</v>
      </c>
      <c r="I66" t="s">
        <v>35</v>
      </c>
      <c r="J66" s="1">
        <v>45706</v>
      </c>
      <c r="K66" t="s">
        <v>52</v>
      </c>
      <c r="L66" t="s">
        <v>64</v>
      </c>
      <c r="M66" t="s">
        <v>2210</v>
      </c>
      <c r="N66" t="s">
        <v>2211</v>
      </c>
      <c r="O66" t="s">
        <v>1743</v>
      </c>
      <c r="P66" t="s">
        <v>2212</v>
      </c>
      <c r="Q66" t="s">
        <v>2213</v>
      </c>
      <c r="R66" t="s">
        <v>2215</v>
      </c>
      <c r="S66" t="s">
        <v>2307</v>
      </c>
      <c r="T66" t="s">
        <v>2289</v>
      </c>
      <c r="U66" t="s">
        <v>109</v>
      </c>
      <c r="V66" t="s">
        <v>2216</v>
      </c>
      <c r="W66" t="str">
        <f>HYPERLINK("https://esastar-publication.sso.esa.int/nonEsaTenderActions/details/14105", "https://esastar-publication.sso.esa.int/nonEsaTenderActions/details/14105")</f>
        <v>https://esastar-publication.sso.esa.int/nonEsaTenderActions/details/14105</v>
      </c>
    </row>
    <row r="67" spans="1:23" hidden="1" x14ac:dyDescent="0.35">
      <c r="A67" t="s">
        <v>2447</v>
      </c>
      <c r="B67" t="s">
        <v>50</v>
      </c>
      <c r="C67" t="s">
        <v>2448</v>
      </c>
      <c r="D67" t="s">
        <v>34</v>
      </c>
      <c r="E67" s="1">
        <v>45706</v>
      </c>
      <c r="F67" t="s">
        <v>35</v>
      </c>
      <c r="G67" t="s">
        <v>35</v>
      </c>
      <c r="H67" t="s">
        <v>35</v>
      </c>
      <c r="I67" t="s">
        <v>35</v>
      </c>
      <c r="J67" s="1">
        <v>45706</v>
      </c>
      <c r="K67" t="s">
        <v>52</v>
      </c>
      <c r="L67" t="s">
        <v>64</v>
      </c>
      <c r="M67" t="s">
        <v>2210</v>
      </c>
      <c r="N67" t="s">
        <v>2211</v>
      </c>
      <c r="O67" t="s">
        <v>1743</v>
      </c>
      <c r="P67" t="s">
        <v>2212</v>
      </c>
      <c r="Q67" t="s">
        <v>2213</v>
      </c>
      <c r="R67" t="s">
        <v>2215</v>
      </c>
      <c r="S67" t="s">
        <v>2307</v>
      </c>
      <c r="T67" t="s">
        <v>2289</v>
      </c>
      <c r="U67" t="s">
        <v>109</v>
      </c>
      <c r="V67" t="s">
        <v>2379</v>
      </c>
      <c r="W67" t="str">
        <f>HYPERLINK("https://esastar-publication.sso.esa.int/nonEsaTenderActions/details/14104", "https://esastar-publication.sso.esa.int/nonEsaTenderActions/details/14104")</f>
        <v>https://esastar-publication.sso.esa.int/nonEsaTenderActions/details/14104</v>
      </c>
    </row>
    <row r="68" spans="1:23" x14ac:dyDescent="0.35">
      <c r="A68" t="s">
        <v>2449</v>
      </c>
      <c r="B68" t="s">
        <v>32</v>
      </c>
      <c r="C68" t="s">
        <v>2450</v>
      </c>
      <c r="D68" t="s">
        <v>34</v>
      </c>
      <c r="E68" s="1">
        <v>45706</v>
      </c>
      <c r="F68" s="1">
        <v>46044</v>
      </c>
      <c r="G68" s="1">
        <v>46090</v>
      </c>
      <c r="H68" s="1">
        <v>46090</v>
      </c>
      <c r="I68" s="1">
        <v>46090</v>
      </c>
      <c r="J68" s="1">
        <v>46044</v>
      </c>
      <c r="K68" t="s">
        <v>122</v>
      </c>
      <c r="L68" t="s">
        <v>38</v>
      </c>
      <c r="M68" t="s">
        <v>2210</v>
      </c>
      <c r="N68" t="s">
        <v>2211</v>
      </c>
      <c r="O68" t="s">
        <v>1743</v>
      </c>
      <c r="P68" t="s">
        <v>2212</v>
      </c>
      <c r="Q68" t="s">
        <v>2213</v>
      </c>
      <c r="R68" t="s">
        <v>2215</v>
      </c>
      <c r="S68" t="s">
        <v>2307</v>
      </c>
      <c r="T68" t="s">
        <v>2289</v>
      </c>
      <c r="U68" t="s">
        <v>109</v>
      </c>
      <c r="V68" t="s">
        <v>2216</v>
      </c>
      <c r="W68" t="str">
        <f>HYPERLINK("https://esastar-publication.sso.esa.int/nonEsaTenderActions/details/14103", "https://esastar-publication.sso.esa.int/nonEsaTenderActions/details/14103")</f>
        <v>https://esastar-publication.sso.esa.int/nonEsaTenderActions/details/14103</v>
      </c>
    </row>
    <row r="69" spans="1:23" x14ac:dyDescent="0.35">
      <c r="A69" t="s">
        <v>2451</v>
      </c>
      <c r="B69" t="s">
        <v>32</v>
      </c>
      <c r="C69" t="s">
        <v>2452</v>
      </c>
      <c r="D69" t="s">
        <v>34</v>
      </c>
      <c r="E69" s="1">
        <v>45632</v>
      </c>
      <c r="F69" s="1">
        <v>45639</v>
      </c>
      <c r="G69" s="1">
        <v>45709</v>
      </c>
      <c r="H69" s="1">
        <v>45709</v>
      </c>
      <c r="I69" s="1">
        <v>45709</v>
      </c>
      <c r="J69" s="1">
        <v>45639</v>
      </c>
      <c r="K69" t="s">
        <v>122</v>
      </c>
      <c r="L69" t="s">
        <v>64</v>
      </c>
      <c r="M69" t="s">
        <v>2210</v>
      </c>
      <c r="N69" t="s">
        <v>2211</v>
      </c>
      <c r="O69" t="s">
        <v>1743</v>
      </c>
      <c r="P69" t="s">
        <v>2212</v>
      </c>
      <c r="Q69" t="s">
        <v>2213</v>
      </c>
      <c r="R69" t="s">
        <v>2215</v>
      </c>
      <c r="S69" t="s">
        <v>2453</v>
      </c>
      <c r="T69" t="s">
        <v>1475</v>
      </c>
      <c r="U69" t="s">
        <v>801</v>
      </c>
      <c r="V69" t="s">
        <v>2413</v>
      </c>
      <c r="W69" t="str">
        <f>HYPERLINK("https://esastar-publication.sso.esa.int/nonEsaTenderActions/details/14050", "https://esastar-publication.sso.esa.int/nonEsaTenderActions/details/14050")</f>
        <v>https://esastar-publication.sso.esa.int/nonEsaTenderActions/details/14050</v>
      </c>
    </row>
    <row r="70" spans="1:23" x14ac:dyDescent="0.35">
      <c r="A70" t="s">
        <v>2454</v>
      </c>
      <c r="B70" t="s">
        <v>32</v>
      </c>
      <c r="C70" t="s">
        <v>2455</v>
      </c>
      <c r="D70" t="s">
        <v>34</v>
      </c>
      <c r="E70" s="1">
        <v>45630</v>
      </c>
      <c r="F70" s="1">
        <v>45908</v>
      </c>
      <c r="G70" s="1">
        <v>45959</v>
      </c>
      <c r="H70" s="1">
        <v>45959</v>
      </c>
      <c r="I70" s="1">
        <v>45959</v>
      </c>
      <c r="J70" s="1">
        <v>45908</v>
      </c>
      <c r="K70" t="s">
        <v>122</v>
      </c>
      <c r="L70" t="s">
        <v>64</v>
      </c>
      <c r="M70" t="s">
        <v>2210</v>
      </c>
      <c r="N70" t="s">
        <v>2211</v>
      </c>
      <c r="O70" t="s">
        <v>1743</v>
      </c>
      <c r="P70" t="s">
        <v>2212</v>
      </c>
      <c r="Q70" t="s">
        <v>2213</v>
      </c>
      <c r="R70" t="s">
        <v>2456</v>
      </c>
      <c r="S70" t="s">
        <v>2457</v>
      </c>
      <c r="T70" t="s">
        <v>1475</v>
      </c>
      <c r="U70" t="s">
        <v>608</v>
      </c>
      <c r="V70" t="s">
        <v>2413</v>
      </c>
      <c r="W70" t="str">
        <f>HYPERLINK("https://esastar-publication.sso.esa.int/nonEsaTenderActions/details/14041", "https://esastar-publication.sso.esa.int/nonEsaTenderActions/details/14041")</f>
        <v>https://esastar-publication.sso.esa.int/nonEsaTenderActions/details/14041</v>
      </c>
    </row>
    <row r="71" spans="1:23" ht="29" x14ac:dyDescent="0.35">
      <c r="A71" t="s">
        <v>2458</v>
      </c>
      <c r="B71" t="s">
        <v>32</v>
      </c>
      <c r="C71" t="s">
        <v>2459</v>
      </c>
      <c r="D71" t="s">
        <v>34</v>
      </c>
      <c r="E71" s="1">
        <v>45562</v>
      </c>
      <c r="F71" s="1">
        <v>45580</v>
      </c>
      <c r="G71" s="1">
        <v>45688</v>
      </c>
      <c r="H71" s="1">
        <v>45688</v>
      </c>
      <c r="I71" s="1">
        <v>45688</v>
      </c>
      <c r="J71" s="1">
        <v>45681</v>
      </c>
      <c r="K71" t="s">
        <v>36</v>
      </c>
      <c r="L71" t="s">
        <v>64</v>
      </c>
      <c r="M71" t="s">
        <v>2460</v>
      </c>
      <c r="N71" t="s">
        <v>2197</v>
      </c>
      <c r="O71" t="s">
        <v>2198</v>
      </c>
      <c r="P71" t="s">
        <v>2199</v>
      </c>
      <c r="Q71" t="s">
        <v>2200</v>
      </c>
      <c r="R71" t="s">
        <v>2461</v>
      </c>
      <c r="S71" t="s">
        <v>2202</v>
      </c>
      <c r="T71" t="s">
        <v>2462</v>
      </c>
      <c r="U71" t="s">
        <v>2463</v>
      </c>
      <c r="V71" t="s">
        <v>1023</v>
      </c>
      <c r="W71" t="str">
        <f>HYPERLINK("https://esastar-publication.sso.esa.int/nonEsaTenderActions/details/13981", "https://esastar-publication.sso.esa.int/nonEsaTenderActions/details/13981")</f>
        <v>https://esastar-publication.sso.esa.int/nonEsaTenderActions/details/13981</v>
      </c>
    </row>
    <row r="72" spans="1:23" x14ac:dyDescent="0.35">
      <c r="A72" t="s">
        <v>2464</v>
      </c>
      <c r="B72" t="s">
        <v>32</v>
      </c>
      <c r="C72" t="s">
        <v>2465</v>
      </c>
      <c r="D72" t="s">
        <v>34</v>
      </c>
      <c r="E72" s="1">
        <v>45517</v>
      </c>
      <c r="F72" s="1">
        <v>45849</v>
      </c>
      <c r="G72" s="1">
        <v>45894</v>
      </c>
      <c r="H72" s="1">
        <v>45894</v>
      </c>
      <c r="I72" s="1">
        <v>45894</v>
      </c>
      <c r="J72" s="1">
        <v>45849</v>
      </c>
      <c r="K72" t="s">
        <v>122</v>
      </c>
      <c r="L72" t="s">
        <v>2466</v>
      </c>
      <c r="M72" t="s">
        <v>2210</v>
      </c>
      <c r="N72" t="s">
        <v>2211</v>
      </c>
      <c r="O72" t="s">
        <v>1743</v>
      </c>
      <c r="P72" t="s">
        <v>2212</v>
      </c>
      <c r="Q72" t="s">
        <v>2213</v>
      </c>
      <c r="R72" t="s">
        <v>2215</v>
      </c>
      <c r="S72" t="s">
        <v>2307</v>
      </c>
      <c r="T72" t="s">
        <v>1475</v>
      </c>
      <c r="U72" t="s">
        <v>2409</v>
      </c>
      <c r="V72" t="s">
        <v>2467</v>
      </c>
      <c r="W72" t="str">
        <f>HYPERLINK("https://esastar-publication.sso.esa.int/nonEsaTenderActions/details/13909", "https://esastar-publication.sso.esa.int/nonEsaTenderActions/details/13909")</f>
        <v>https://esastar-publication.sso.esa.int/nonEsaTenderActions/details/13909</v>
      </c>
    </row>
    <row r="73" spans="1:23" hidden="1" x14ac:dyDescent="0.35">
      <c r="A73" t="s">
        <v>2468</v>
      </c>
      <c r="B73" t="s">
        <v>50</v>
      </c>
      <c r="C73" t="s">
        <v>2469</v>
      </c>
      <c r="D73" t="s">
        <v>34</v>
      </c>
      <c r="E73" s="1">
        <v>45505</v>
      </c>
      <c r="F73" t="s">
        <v>35</v>
      </c>
      <c r="G73" t="s">
        <v>35</v>
      </c>
      <c r="H73" t="s">
        <v>35</v>
      </c>
      <c r="I73" t="s">
        <v>35</v>
      </c>
      <c r="J73" s="1">
        <v>45505</v>
      </c>
      <c r="K73" t="s">
        <v>52</v>
      </c>
      <c r="L73" t="s">
        <v>64</v>
      </c>
      <c r="M73" t="s">
        <v>2329</v>
      </c>
      <c r="N73" t="s">
        <v>2330</v>
      </c>
      <c r="O73" t="s">
        <v>645</v>
      </c>
      <c r="P73" t="s">
        <v>2352</v>
      </c>
      <c r="Q73" t="s">
        <v>2353</v>
      </c>
      <c r="R73" t="s">
        <v>2470</v>
      </c>
      <c r="S73" t="s">
        <v>2471</v>
      </c>
      <c r="T73" t="s">
        <v>2472</v>
      </c>
      <c r="U73" t="s">
        <v>2356</v>
      </c>
      <c r="V73" t="s">
        <v>2473</v>
      </c>
      <c r="W73" t="str">
        <f>HYPERLINK("https://esastar-publication.sso.esa.int/nonEsaTenderActions/details/13895", "https://esastar-publication.sso.esa.int/nonEsaTenderActions/details/13895")</f>
        <v>https://esastar-publication.sso.esa.int/nonEsaTenderActions/details/13895</v>
      </c>
    </row>
    <row r="74" spans="1:23" hidden="1" x14ac:dyDescent="0.35">
      <c r="A74" t="s">
        <v>2474</v>
      </c>
      <c r="B74" t="s">
        <v>50</v>
      </c>
      <c r="C74" t="s">
        <v>2475</v>
      </c>
      <c r="D74" t="s">
        <v>34</v>
      </c>
      <c r="E74" s="1">
        <v>45478</v>
      </c>
      <c r="F74" t="s">
        <v>35</v>
      </c>
      <c r="G74" t="s">
        <v>35</v>
      </c>
      <c r="H74" t="s">
        <v>35</v>
      </c>
      <c r="I74" t="s">
        <v>35</v>
      </c>
      <c r="J74" s="1">
        <v>45478</v>
      </c>
      <c r="K74" t="s">
        <v>52</v>
      </c>
      <c r="L74" t="s">
        <v>64</v>
      </c>
      <c r="M74" t="s">
        <v>2210</v>
      </c>
      <c r="N74" t="s">
        <v>2211</v>
      </c>
      <c r="O74" t="s">
        <v>1743</v>
      </c>
      <c r="P74" t="s">
        <v>2212</v>
      </c>
      <c r="Q74" t="s">
        <v>2213</v>
      </c>
      <c r="R74" t="s">
        <v>2215</v>
      </c>
      <c r="S74" t="s">
        <v>2307</v>
      </c>
      <c r="T74" t="s">
        <v>1475</v>
      </c>
      <c r="U74" t="s">
        <v>109</v>
      </c>
      <c r="V74" t="s">
        <v>2476</v>
      </c>
      <c r="W74" t="str">
        <f>HYPERLINK("https://esastar-publication.sso.esa.int/nonEsaTenderActions/details/13830", "https://esastar-publication.sso.esa.int/nonEsaTenderActions/details/13830")</f>
        <v>https://esastar-publication.sso.esa.int/nonEsaTenderActions/details/13830</v>
      </c>
    </row>
    <row r="75" spans="1:23" x14ac:dyDescent="0.35">
      <c r="A75" t="s">
        <v>2477</v>
      </c>
      <c r="B75" t="s">
        <v>32</v>
      </c>
      <c r="C75" t="s">
        <v>2478</v>
      </c>
      <c r="D75" t="s">
        <v>34</v>
      </c>
      <c r="E75" s="1">
        <v>45477</v>
      </c>
      <c r="F75" s="1">
        <v>45477</v>
      </c>
      <c r="G75" s="1">
        <v>45499</v>
      </c>
      <c r="H75" s="1">
        <v>45499</v>
      </c>
      <c r="I75" s="1">
        <v>45499</v>
      </c>
      <c r="J75" s="1">
        <v>45477</v>
      </c>
      <c r="K75" t="s">
        <v>122</v>
      </c>
      <c r="L75" t="s">
        <v>622</v>
      </c>
      <c r="M75" t="s">
        <v>2382</v>
      </c>
      <c r="N75" t="s">
        <v>2383</v>
      </c>
      <c r="O75" t="s">
        <v>2384</v>
      </c>
      <c r="P75" t="s">
        <v>2199</v>
      </c>
      <c r="Q75" t="s">
        <v>2200</v>
      </c>
      <c r="R75" t="s">
        <v>2385</v>
      </c>
      <c r="S75" t="s">
        <v>2479</v>
      </c>
      <c r="T75" t="s">
        <v>1475</v>
      </c>
      <c r="U75" t="s">
        <v>117</v>
      </c>
      <c r="V75" t="s">
        <v>2480</v>
      </c>
      <c r="W75" t="str">
        <f>HYPERLINK("https://esastar-publication.sso.esa.int/nonEsaTenderActions/details/13822", "https://esastar-publication.sso.esa.int/nonEsaTenderActions/details/13822")</f>
        <v>https://esastar-publication.sso.esa.int/nonEsaTenderActions/details/13822</v>
      </c>
    </row>
    <row r="76" spans="1:23" hidden="1" x14ac:dyDescent="0.35">
      <c r="A76" t="s">
        <v>2481</v>
      </c>
      <c r="B76" t="s">
        <v>50</v>
      </c>
      <c r="C76" t="s">
        <v>2482</v>
      </c>
      <c r="D76" t="s">
        <v>34</v>
      </c>
      <c r="E76" s="1">
        <v>45476</v>
      </c>
      <c r="F76" t="s">
        <v>35</v>
      </c>
      <c r="G76" t="s">
        <v>35</v>
      </c>
      <c r="H76" t="s">
        <v>35</v>
      </c>
      <c r="I76" t="s">
        <v>35</v>
      </c>
      <c r="J76" s="1">
        <v>45476</v>
      </c>
      <c r="K76" t="s">
        <v>52</v>
      </c>
      <c r="L76" t="s">
        <v>64</v>
      </c>
      <c r="M76" t="s">
        <v>2210</v>
      </c>
      <c r="N76" t="s">
        <v>2211</v>
      </c>
      <c r="O76" t="s">
        <v>1743</v>
      </c>
      <c r="P76" t="s">
        <v>2212</v>
      </c>
      <c r="Q76" t="s">
        <v>2213</v>
      </c>
      <c r="R76" t="s">
        <v>2215</v>
      </c>
      <c r="S76" t="s">
        <v>2307</v>
      </c>
      <c r="T76" t="s">
        <v>1475</v>
      </c>
      <c r="U76" t="s">
        <v>109</v>
      </c>
      <c r="V76" t="s">
        <v>2290</v>
      </c>
      <c r="W76" t="str">
        <f>HYPERLINK("https://esastar-publication.sso.esa.int/nonEsaTenderActions/details/13820", "https://esastar-publication.sso.esa.int/nonEsaTenderActions/details/13820")</f>
        <v>https://esastar-publication.sso.esa.int/nonEsaTenderActions/details/13820</v>
      </c>
    </row>
    <row r="77" spans="1:23" x14ac:dyDescent="0.35">
      <c r="A77" t="s">
        <v>2483</v>
      </c>
      <c r="B77" t="s">
        <v>32</v>
      </c>
      <c r="C77" t="s">
        <v>2484</v>
      </c>
      <c r="D77" t="s">
        <v>34</v>
      </c>
      <c r="E77" s="1">
        <v>45476</v>
      </c>
      <c r="F77" s="1">
        <v>46030</v>
      </c>
      <c r="G77" s="1">
        <v>46093</v>
      </c>
      <c r="H77" s="1">
        <v>46093</v>
      </c>
      <c r="I77" s="1">
        <v>46093</v>
      </c>
      <c r="J77" s="1">
        <v>46077</v>
      </c>
      <c r="K77" t="s">
        <v>2230</v>
      </c>
      <c r="L77" t="s">
        <v>64</v>
      </c>
      <c r="M77" t="s">
        <v>2210</v>
      </c>
      <c r="N77" t="s">
        <v>2211</v>
      </c>
      <c r="O77" t="s">
        <v>1743</v>
      </c>
      <c r="P77" t="s">
        <v>2212</v>
      </c>
      <c r="Q77" t="s">
        <v>2213</v>
      </c>
      <c r="R77" t="s">
        <v>2215</v>
      </c>
      <c r="S77" t="s">
        <v>2307</v>
      </c>
      <c r="T77" t="s">
        <v>1475</v>
      </c>
      <c r="U77" t="s">
        <v>109</v>
      </c>
      <c r="V77" t="s">
        <v>2216</v>
      </c>
      <c r="W77" t="str">
        <f>HYPERLINK("https://esastar-publication.sso.esa.int/nonEsaTenderActions/details/13819", "https://esastar-publication.sso.esa.int/nonEsaTenderActions/details/13819")</f>
        <v>https://esastar-publication.sso.esa.int/nonEsaTenderActions/details/13819</v>
      </c>
    </row>
    <row r="78" spans="1:23" x14ac:dyDescent="0.35">
      <c r="A78" t="s">
        <v>2485</v>
      </c>
      <c r="B78" t="s">
        <v>32</v>
      </c>
      <c r="C78" t="s">
        <v>2486</v>
      </c>
      <c r="D78" t="s">
        <v>34</v>
      </c>
      <c r="E78" s="1">
        <v>45476</v>
      </c>
      <c r="F78" s="1">
        <v>46030</v>
      </c>
      <c r="G78" s="1">
        <v>46093</v>
      </c>
      <c r="H78" s="1">
        <v>46093</v>
      </c>
      <c r="I78" s="1">
        <v>46093</v>
      </c>
      <c r="J78" s="1">
        <v>46069</v>
      </c>
      <c r="K78" t="s">
        <v>2230</v>
      </c>
      <c r="L78" t="s">
        <v>64</v>
      </c>
      <c r="M78" t="s">
        <v>2210</v>
      </c>
      <c r="N78" t="s">
        <v>2211</v>
      </c>
      <c r="O78" t="s">
        <v>1743</v>
      </c>
      <c r="P78" t="s">
        <v>2212</v>
      </c>
      <c r="Q78" t="s">
        <v>2213</v>
      </c>
      <c r="R78" t="s">
        <v>2215</v>
      </c>
      <c r="S78" t="s">
        <v>2307</v>
      </c>
      <c r="T78" t="s">
        <v>1475</v>
      </c>
      <c r="U78" t="s">
        <v>109</v>
      </c>
      <c r="V78" t="s">
        <v>2216</v>
      </c>
      <c r="W78" t="str">
        <f>HYPERLINK("https://esastar-publication.sso.esa.int/nonEsaTenderActions/details/13818", "https://esastar-publication.sso.esa.int/nonEsaTenderActions/details/13818")</f>
        <v>https://esastar-publication.sso.esa.int/nonEsaTenderActions/details/13818</v>
      </c>
    </row>
    <row r="79" spans="1:23" hidden="1" x14ac:dyDescent="0.35">
      <c r="A79" t="s">
        <v>2487</v>
      </c>
      <c r="B79" t="s">
        <v>50</v>
      </c>
      <c r="C79" t="s">
        <v>2488</v>
      </c>
      <c r="D79" t="s">
        <v>34</v>
      </c>
      <c r="E79" s="1">
        <v>45476</v>
      </c>
      <c r="F79" t="s">
        <v>35</v>
      </c>
      <c r="G79" t="s">
        <v>35</v>
      </c>
      <c r="H79" t="s">
        <v>35</v>
      </c>
      <c r="I79" t="s">
        <v>35</v>
      </c>
      <c r="J79" s="1">
        <v>45476</v>
      </c>
      <c r="K79" t="s">
        <v>52</v>
      </c>
      <c r="L79" t="s">
        <v>64</v>
      </c>
      <c r="M79" t="s">
        <v>2210</v>
      </c>
      <c r="N79" t="s">
        <v>2211</v>
      </c>
      <c r="O79" t="s">
        <v>1743</v>
      </c>
      <c r="P79" t="s">
        <v>2212</v>
      </c>
      <c r="Q79" t="s">
        <v>2213</v>
      </c>
      <c r="R79" t="s">
        <v>2215</v>
      </c>
      <c r="S79" t="s">
        <v>2307</v>
      </c>
      <c r="T79" t="s">
        <v>1475</v>
      </c>
      <c r="U79" t="s">
        <v>2363</v>
      </c>
      <c r="V79" t="s">
        <v>2402</v>
      </c>
      <c r="W79" t="str">
        <f>HYPERLINK("https://esastar-publication.sso.esa.int/nonEsaTenderActions/details/13817", "https://esastar-publication.sso.esa.int/nonEsaTenderActions/details/13817")</f>
        <v>https://esastar-publication.sso.esa.int/nonEsaTenderActions/details/13817</v>
      </c>
    </row>
    <row r="80" spans="1:23" x14ac:dyDescent="0.35">
      <c r="A80" t="s">
        <v>2489</v>
      </c>
      <c r="B80" t="s">
        <v>32</v>
      </c>
      <c r="C80" t="s">
        <v>2490</v>
      </c>
      <c r="D80" t="s">
        <v>34</v>
      </c>
      <c r="E80" s="1">
        <v>45419</v>
      </c>
      <c r="F80" s="1">
        <v>45887</v>
      </c>
      <c r="G80" s="1">
        <v>45905</v>
      </c>
      <c r="H80" s="1">
        <v>45905</v>
      </c>
      <c r="I80" s="1">
        <v>45905</v>
      </c>
      <c r="J80" s="1">
        <v>45887</v>
      </c>
      <c r="K80" t="s">
        <v>122</v>
      </c>
      <c r="L80" t="s">
        <v>64</v>
      </c>
      <c r="M80" t="s">
        <v>2210</v>
      </c>
      <c r="N80" t="s">
        <v>2211</v>
      </c>
      <c r="O80" t="s">
        <v>1743</v>
      </c>
      <c r="P80" t="s">
        <v>2212</v>
      </c>
      <c r="Q80" t="s">
        <v>2213</v>
      </c>
      <c r="R80" t="s">
        <v>2215</v>
      </c>
      <c r="S80" t="s">
        <v>2307</v>
      </c>
      <c r="T80" t="s">
        <v>1475</v>
      </c>
      <c r="U80" t="s">
        <v>2409</v>
      </c>
      <c r="V80" t="s">
        <v>383</v>
      </c>
      <c r="W80" t="str">
        <f>HYPERLINK("https://esastar-publication.sso.esa.int/nonEsaTenderActions/details/13724", "https://esastar-publication.sso.esa.int/nonEsaTenderActions/details/13724")</f>
        <v>https://esastar-publication.sso.esa.int/nonEsaTenderActions/details/13724</v>
      </c>
    </row>
    <row r="81" spans="1:23" hidden="1" x14ac:dyDescent="0.35">
      <c r="A81" t="s">
        <v>2491</v>
      </c>
      <c r="B81" t="s">
        <v>50</v>
      </c>
      <c r="C81" t="s">
        <v>2492</v>
      </c>
      <c r="D81" t="s">
        <v>34</v>
      </c>
      <c r="E81" s="1">
        <v>45414</v>
      </c>
      <c r="F81" t="s">
        <v>35</v>
      </c>
      <c r="G81" t="s">
        <v>35</v>
      </c>
      <c r="H81" t="s">
        <v>35</v>
      </c>
      <c r="I81" t="s">
        <v>35</v>
      </c>
      <c r="J81" s="1">
        <v>45414</v>
      </c>
      <c r="K81" t="s">
        <v>52</v>
      </c>
      <c r="L81" t="s">
        <v>64</v>
      </c>
      <c r="M81" t="s">
        <v>2210</v>
      </c>
      <c r="N81" t="s">
        <v>2211</v>
      </c>
      <c r="O81" t="s">
        <v>1743</v>
      </c>
      <c r="P81" t="s">
        <v>2212</v>
      </c>
      <c r="Q81" t="s">
        <v>2213</v>
      </c>
      <c r="R81" t="s">
        <v>2215</v>
      </c>
      <c r="S81" t="s">
        <v>2307</v>
      </c>
      <c r="T81" t="s">
        <v>1475</v>
      </c>
      <c r="U81" t="s">
        <v>109</v>
      </c>
      <c r="V81" t="s">
        <v>2259</v>
      </c>
      <c r="W81" t="str">
        <f>HYPERLINK("https://esastar-publication.sso.esa.int/nonEsaTenderActions/details/13719", "https://esastar-publication.sso.esa.int/nonEsaTenderActions/details/13719")</f>
        <v>https://esastar-publication.sso.esa.int/nonEsaTenderActions/details/13719</v>
      </c>
    </row>
    <row r="82" spans="1:23" hidden="1" x14ac:dyDescent="0.35">
      <c r="A82" t="s">
        <v>2493</v>
      </c>
      <c r="B82" t="s">
        <v>50</v>
      </c>
      <c r="C82" t="s">
        <v>2494</v>
      </c>
      <c r="D82" t="s">
        <v>34</v>
      </c>
      <c r="E82" s="1">
        <v>45400</v>
      </c>
      <c r="F82" t="s">
        <v>35</v>
      </c>
      <c r="G82" t="s">
        <v>35</v>
      </c>
      <c r="H82" t="s">
        <v>35</v>
      </c>
      <c r="I82" t="s">
        <v>35</v>
      </c>
      <c r="J82" s="1">
        <v>45400</v>
      </c>
      <c r="K82" t="s">
        <v>52</v>
      </c>
      <c r="L82" t="s">
        <v>64</v>
      </c>
      <c r="M82" t="s">
        <v>2210</v>
      </c>
      <c r="N82" t="s">
        <v>2211</v>
      </c>
      <c r="O82" t="s">
        <v>1743</v>
      </c>
      <c r="P82" t="s">
        <v>2212</v>
      </c>
      <c r="Q82" t="s">
        <v>2213</v>
      </c>
      <c r="R82" t="s">
        <v>2215</v>
      </c>
      <c r="S82" t="s">
        <v>2307</v>
      </c>
      <c r="T82" t="s">
        <v>1475</v>
      </c>
      <c r="U82" t="s">
        <v>109</v>
      </c>
      <c r="V82" t="s">
        <v>2379</v>
      </c>
      <c r="W82" t="str">
        <f>HYPERLINK("https://esastar-publication.sso.esa.int/nonEsaTenderActions/details/13699", "https://esastar-publication.sso.esa.int/nonEsaTenderActions/details/13699")</f>
        <v>https://esastar-publication.sso.esa.int/nonEsaTenderActions/details/13699</v>
      </c>
    </row>
    <row r="83" spans="1:23" x14ac:dyDescent="0.35">
      <c r="A83" t="s">
        <v>2495</v>
      </c>
      <c r="B83" t="s">
        <v>32</v>
      </c>
      <c r="C83" t="s">
        <v>2496</v>
      </c>
      <c r="D83" t="s">
        <v>34</v>
      </c>
      <c r="E83" s="1">
        <v>45352</v>
      </c>
      <c r="F83" s="1">
        <v>45436</v>
      </c>
      <c r="G83" s="1">
        <v>45473</v>
      </c>
      <c r="H83" s="1">
        <v>45473</v>
      </c>
      <c r="I83" s="1">
        <v>45473</v>
      </c>
      <c r="J83" s="1">
        <v>45463</v>
      </c>
      <c r="K83" t="s">
        <v>132</v>
      </c>
      <c r="L83" t="s">
        <v>622</v>
      </c>
      <c r="M83" t="s">
        <v>2382</v>
      </c>
      <c r="N83" t="s">
        <v>2383</v>
      </c>
      <c r="O83" t="s">
        <v>2384</v>
      </c>
      <c r="P83" t="s">
        <v>2199</v>
      </c>
      <c r="Q83" t="s">
        <v>2200</v>
      </c>
      <c r="R83" t="s">
        <v>2385</v>
      </c>
      <c r="S83" t="s">
        <v>2479</v>
      </c>
      <c r="T83" t="s">
        <v>2497</v>
      </c>
      <c r="U83" t="s">
        <v>117</v>
      </c>
      <c r="V83" t="s">
        <v>2480</v>
      </c>
      <c r="W83" t="str">
        <f>HYPERLINK("https://esastar-publication.sso.esa.int/nonEsaTenderActions/details/13637", "https://esastar-publication.sso.esa.int/nonEsaTenderActions/details/13637")</f>
        <v>https://esastar-publication.sso.esa.int/nonEsaTenderActions/details/13637</v>
      </c>
    </row>
    <row r="84" spans="1:23" x14ac:dyDescent="0.35">
      <c r="A84" t="s">
        <v>2498</v>
      </c>
      <c r="B84" t="s">
        <v>32</v>
      </c>
      <c r="C84" t="s">
        <v>2499</v>
      </c>
      <c r="D84" t="s">
        <v>34</v>
      </c>
      <c r="E84" s="1">
        <v>45352</v>
      </c>
      <c r="F84" s="1">
        <v>45399</v>
      </c>
      <c r="G84" s="1">
        <v>45473</v>
      </c>
      <c r="H84" s="1">
        <v>45473</v>
      </c>
      <c r="I84" s="1">
        <v>45473</v>
      </c>
      <c r="J84" s="1">
        <v>45463</v>
      </c>
      <c r="K84" t="s">
        <v>132</v>
      </c>
      <c r="L84" t="s">
        <v>38</v>
      </c>
      <c r="M84" t="s">
        <v>2382</v>
      </c>
      <c r="N84" t="s">
        <v>2383</v>
      </c>
      <c r="O84" t="s">
        <v>2384</v>
      </c>
      <c r="P84" t="s">
        <v>2199</v>
      </c>
      <c r="Q84" t="s">
        <v>2200</v>
      </c>
      <c r="R84" t="s">
        <v>2385</v>
      </c>
      <c r="S84" t="s">
        <v>2479</v>
      </c>
      <c r="T84" t="s">
        <v>2500</v>
      </c>
      <c r="U84" t="s">
        <v>2501</v>
      </c>
      <c r="V84" t="s">
        <v>2480</v>
      </c>
      <c r="W84" t="str">
        <f>HYPERLINK("https://esastar-publication.sso.esa.int/nonEsaTenderActions/details/13635", "https://esastar-publication.sso.esa.int/nonEsaTenderActions/details/13635")</f>
        <v>https://esastar-publication.sso.esa.int/nonEsaTenderActions/details/13635</v>
      </c>
    </row>
    <row r="85" spans="1:23" hidden="1" x14ac:dyDescent="0.35">
      <c r="A85" t="s">
        <v>2502</v>
      </c>
      <c r="B85" t="s">
        <v>50</v>
      </c>
      <c r="C85" t="s">
        <v>2503</v>
      </c>
      <c r="D85" t="s">
        <v>34</v>
      </c>
      <c r="E85" s="1">
        <v>45351</v>
      </c>
      <c r="F85" t="s">
        <v>35</v>
      </c>
      <c r="G85" t="s">
        <v>35</v>
      </c>
      <c r="H85" t="s">
        <v>35</v>
      </c>
      <c r="I85" t="s">
        <v>35</v>
      </c>
      <c r="J85" s="1">
        <v>45351</v>
      </c>
      <c r="K85" t="s">
        <v>52</v>
      </c>
      <c r="L85" t="s">
        <v>163</v>
      </c>
      <c r="M85" t="s">
        <v>2210</v>
      </c>
      <c r="N85" t="s">
        <v>2211</v>
      </c>
      <c r="O85" t="s">
        <v>1743</v>
      </c>
      <c r="P85" t="s">
        <v>2212</v>
      </c>
      <c r="Q85" t="s">
        <v>2213</v>
      </c>
      <c r="R85" t="s">
        <v>2215</v>
      </c>
      <c r="S85" t="s">
        <v>2307</v>
      </c>
      <c r="T85" t="s">
        <v>1475</v>
      </c>
      <c r="U85" t="s">
        <v>109</v>
      </c>
      <c r="V85" t="s">
        <v>2216</v>
      </c>
      <c r="W85" t="str">
        <f>HYPERLINK("https://esastar-publication.sso.esa.int/nonEsaTenderActions/details/13630", "https://esastar-publication.sso.esa.int/nonEsaTenderActions/details/13630")</f>
        <v>https://esastar-publication.sso.esa.int/nonEsaTenderActions/details/13630</v>
      </c>
    </row>
    <row r="86" spans="1:23" hidden="1" x14ac:dyDescent="0.35">
      <c r="A86" t="s">
        <v>2504</v>
      </c>
      <c r="B86" t="s">
        <v>50</v>
      </c>
      <c r="C86" t="s">
        <v>2505</v>
      </c>
      <c r="D86" t="s">
        <v>34</v>
      </c>
      <c r="E86" s="1">
        <v>45351</v>
      </c>
      <c r="F86" t="s">
        <v>35</v>
      </c>
      <c r="G86" t="s">
        <v>35</v>
      </c>
      <c r="H86" t="s">
        <v>35</v>
      </c>
      <c r="I86" t="s">
        <v>35</v>
      </c>
      <c r="J86" s="1">
        <v>45351</v>
      </c>
      <c r="K86" t="s">
        <v>52</v>
      </c>
      <c r="L86" t="s">
        <v>64</v>
      </c>
      <c r="M86" t="s">
        <v>2210</v>
      </c>
      <c r="N86" t="s">
        <v>2211</v>
      </c>
      <c r="O86" t="s">
        <v>1743</v>
      </c>
      <c r="P86" t="s">
        <v>2212</v>
      </c>
      <c r="Q86" t="s">
        <v>2213</v>
      </c>
      <c r="R86" t="s">
        <v>2215</v>
      </c>
      <c r="S86" t="s">
        <v>2307</v>
      </c>
      <c r="T86" t="s">
        <v>1475</v>
      </c>
      <c r="U86" t="s">
        <v>109</v>
      </c>
      <c r="V86" t="s">
        <v>2216</v>
      </c>
      <c r="W86" t="str">
        <f>HYPERLINK("https://esastar-publication.sso.esa.int/nonEsaTenderActions/details/13629", "https://esastar-publication.sso.esa.int/nonEsaTenderActions/details/13629")</f>
        <v>https://esastar-publication.sso.esa.int/nonEsaTenderActions/details/13629</v>
      </c>
    </row>
    <row r="87" spans="1:23" hidden="1" x14ac:dyDescent="0.35">
      <c r="A87" t="s">
        <v>2506</v>
      </c>
      <c r="B87" t="s">
        <v>50</v>
      </c>
      <c r="C87" t="s">
        <v>2507</v>
      </c>
      <c r="D87" t="s">
        <v>34</v>
      </c>
      <c r="E87" s="1">
        <v>45351</v>
      </c>
      <c r="F87" t="s">
        <v>35</v>
      </c>
      <c r="G87" t="s">
        <v>35</v>
      </c>
      <c r="H87" t="s">
        <v>35</v>
      </c>
      <c r="I87" t="s">
        <v>35</v>
      </c>
      <c r="J87" s="1">
        <v>45351</v>
      </c>
      <c r="K87" t="s">
        <v>52</v>
      </c>
      <c r="L87" t="s">
        <v>38</v>
      </c>
      <c r="M87" t="s">
        <v>2210</v>
      </c>
      <c r="N87" t="s">
        <v>2211</v>
      </c>
      <c r="O87" t="s">
        <v>1743</v>
      </c>
      <c r="P87" t="s">
        <v>2212</v>
      </c>
      <c r="Q87" t="s">
        <v>2213</v>
      </c>
      <c r="R87" t="s">
        <v>2215</v>
      </c>
      <c r="S87" t="s">
        <v>2307</v>
      </c>
      <c r="T87" t="s">
        <v>1475</v>
      </c>
      <c r="U87" t="s">
        <v>109</v>
      </c>
      <c r="V87" t="s">
        <v>2216</v>
      </c>
      <c r="W87" t="str">
        <f>HYPERLINK("https://esastar-publication.sso.esa.int/nonEsaTenderActions/details/13628", "https://esastar-publication.sso.esa.int/nonEsaTenderActions/details/13628")</f>
        <v>https://esastar-publication.sso.esa.int/nonEsaTenderActions/details/13628</v>
      </c>
    </row>
    <row r="88" spans="1:23" x14ac:dyDescent="0.35">
      <c r="A88" t="s">
        <v>2508</v>
      </c>
      <c r="B88" t="s">
        <v>32</v>
      </c>
      <c r="C88" t="s">
        <v>2509</v>
      </c>
      <c r="D88" t="s">
        <v>34</v>
      </c>
      <c r="E88" s="1">
        <v>45351</v>
      </c>
      <c r="F88" s="1">
        <v>45923</v>
      </c>
      <c r="G88" s="1">
        <v>45961</v>
      </c>
      <c r="H88" s="1">
        <v>45961</v>
      </c>
      <c r="I88" s="1">
        <v>45961</v>
      </c>
      <c r="J88" s="1">
        <v>45923</v>
      </c>
      <c r="K88" t="s">
        <v>122</v>
      </c>
      <c r="L88" t="s">
        <v>64</v>
      </c>
      <c r="M88" t="s">
        <v>2210</v>
      </c>
      <c r="N88" t="s">
        <v>2211</v>
      </c>
      <c r="O88" t="s">
        <v>1743</v>
      </c>
      <c r="P88" t="s">
        <v>2212</v>
      </c>
      <c r="Q88" t="s">
        <v>2213</v>
      </c>
      <c r="R88" t="s">
        <v>2215</v>
      </c>
      <c r="S88" t="s">
        <v>2307</v>
      </c>
      <c r="T88" t="s">
        <v>1475</v>
      </c>
      <c r="U88" t="s">
        <v>109</v>
      </c>
      <c r="V88" t="s">
        <v>2216</v>
      </c>
      <c r="W88" t="str">
        <f>HYPERLINK("https://esastar-publication.sso.esa.int/nonEsaTenderActions/details/13627", "https://esastar-publication.sso.esa.int/nonEsaTenderActions/details/13627")</f>
        <v>https://esastar-publication.sso.esa.int/nonEsaTenderActions/details/13627</v>
      </c>
    </row>
    <row r="89" spans="1:23" x14ac:dyDescent="0.35">
      <c r="A89" t="s">
        <v>2510</v>
      </c>
      <c r="B89" t="s">
        <v>32</v>
      </c>
      <c r="C89" t="s">
        <v>2511</v>
      </c>
      <c r="D89" t="s">
        <v>34</v>
      </c>
      <c r="E89" s="1">
        <v>45351</v>
      </c>
      <c r="F89" s="1">
        <v>45772</v>
      </c>
      <c r="G89" s="1">
        <v>45807</v>
      </c>
      <c r="H89" s="1">
        <v>45807</v>
      </c>
      <c r="I89" s="1">
        <v>45807</v>
      </c>
      <c r="J89" s="1">
        <v>45772</v>
      </c>
      <c r="K89" t="s">
        <v>122</v>
      </c>
      <c r="L89" t="s">
        <v>64</v>
      </c>
      <c r="M89" t="s">
        <v>2210</v>
      </c>
      <c r="N89" t="s">
        <v>2211</v>
      </c>
      <c r="O89" t="s">
        <v>1743</v>
      </c>
      <c r="P89" t="s">
        <v>2212</v>
      </c>
      <c r="Q89" t="s">
        <v>2213</v>
      </c>
      <c r="R89" t="s">
        <v>2215</v>
      </c>
      <c r="S89" t="s">
        <v>2307</v>
      </c>
      <c r="T89" t="s">
        <v>1475</v>
      </c>
      <c r="U89" t="s">
        <v>109</v>
      </c>
      <c r="V89" t="s">
        <v>2216</v>
      </c>
      <c r="W89" t="str">
        <f>HYPERLINK("https://esastar-publication.sso.esa.int/nonEsaTenderActions/details/13626", "https://esastar-publication.sso.esa.int/nonEsaTenderActions/details/13626")</f>
        <v>https://esastar-publication.sso.esa.int/nonEsaTenderActions/details/13626</v>
      </c>
    </row>
    <row r="90" spans="1:23" hidden="1" x14ac:dyDescent="0.35">
      <c r="A90" t="s">
        <v>2512</v>
      </c>
      <c r="B90" t="s">
        <v>50</v>
      </c>
      <c r="C90" t="s">
        <v>2513</v>
      </c>
      <c r="D90" t="s">
        <v>34</v>
      </c>
      <c r="E90" s="1">
        <v>45351</v>
      </c>
      <c r="F90" t="s">
        <v>35</v>
      </c>
      <c r="G90" t="s">
        <v>35</v>
      </c>
      <c r="H90" t="s">
        <v>35</v>
      </c>
      <c r="I90" t="s">
        <v>35</v>
      </c>
      <c r="J90" s="1">
        <v>45351</v>
      </c>
      <c r="K90" t="s">
        <v>52</v>
      </c>
      <c r="L90" t="s">
        <v>64</v>
      </c>
      <c r="M90" t="s">
        <v>2210</v>
      </c>
      <c r="N90" t="s">
        <v>2211</v>
      </c>
      <c r="O90" t="s">
        <v>1743</v>
      </c>
      <c r="P90" t="s">
        <v>2212</v>
      </c>
      <c r="Q90" t="s">
        <v>2213</v>
      </c>
      <c r="R90" t="s">
        <v>2215</v>
      </c>
      <c r="S90" t="s">
        <v>2307</v>
      </c>
      <c r="T90" t="s">
        <v>1475</v>
      </c>
      <c r="U90" t="s">
        <v>109</v>
      </c>
      <c r="V90" t="s">
        <v>2216</v>
      </c>
      <c r="W90" t="str">
        <f>HYPERLINK("https://esastar-publication.sso.esa.int/nonEsaTenderActions/details/13625", "https://esastar-publication.sso.esa.int/nonEsaTenderActions/details/13625")</f>
        <v>https://esastar-publication.sso.esa.int/nonEsaTenderActions/details/13625</v>
      </c>
    </row>
    <row r="91" spans="1:23" hidden="1" x14ac:dyDescent="0.35">
      <c r="A91" t="s">
        <v>2514</v>
      </c>
      <c r="B91" t="s">
        <v>50</v>
      </c>
      <c r="C91" t="s">
        <v>2515</v>
      </c>
      <c r="D91" t="s">
        <v>34</v>
      </c>
      <c r="E91" s="1">
        <v>45351</v>
      </c>
      <c r="F91" t="s">
        <v>35</v>
      </c>
      <c r="G91" t="s">
        <v>35</v>
      </c>
      <c r="H91" t="s">
        <v>35</v>
      </c>
      <c r="I91" t="s">
        <v>35</v>
      </c>
      <c r="J91" s="1">
        <v>45351</v>
      </c>
      <c r="K91" t="s">
        <v>52</v>
      </c>
      <c r="L91" t="s">
        <v>38</v>
      </c>
      <c r="M91" t="s">
        <v>2210</v>
      </c>
      <c r="N91" t="s">
        <v>2211</v>
      </c>
      <c r="O91" t="s">
        <v>1743</v>
      </c>
      <c r="P91" t="s">
        <v>2212</v>
      </c>
      <c r="Q91" t="s">
        <v>2213</v>
      </c>
      <c r="R91" t="s">
        <v>2215</v>
      </c>
      <c r="S91" t="s">
        <v>2307</v>
      </c>
      <c r="T91" t="s">
        <v>1475</v>
      </c>
      <c r="U91" t="s">
        <v>109</v>
      </c>
      <c r="V91" t="s">
        <v>2216</v>
      </c>
      <c r="W91" t="str">
        <f>HYPERLINK("https://esastar-publication.sso.esa.int/nonEsaTenderActions/details/13624", "https://esastar-publication.sso.esa.int/nonEsaTenderActions/details/13624")</f>
        <v>https://esastar-publication.sso.esa.int/nonEsaTenderActions/details/13624</v>
      </c>
    </row>
    <row r="92" spans="1:23" hidden="1" x14ac:dyDescent="0.35">
      <c r="A92" t="s">
        <v>2516</v>
      </c>
      <c r="B92" t="s">
        <v>50</v>
      </c>
      <c r="C92" t="s">
        <v>2517</v>
      </c>
      <c r="D92" t="s">
        <v>34</v>
      </c>
      <c r="E92" s="1">
        <v>45351</v>
      </c>
      <c r="F92" t="s">
        <v>35</v>
      </c>
      <c r="G92" t="s">
        <v>35</v>
      </c>
      <c r="H92" t="s">
        <v>35</v>
      </c>
      <c r="I92" t="s">
        <v>35</v>
      </c>
      <c r="J92" s="1">
        <v>45351</v>
      </c>
      <c r="K92" t="s">
        <v>52</v>
      </c>
      <c r="L92" t="s">
        <v>38</v>
      </c>
      <c r="M92" t="s">
        <v>2210</v>
      </c>
      <c r="N92" t="s">
        <v>2211</v>
      </c>
      <c r="O92" t="s">
        <v>1743</v>
      </c>
      <c r="P92" t="s">
        <v>2212</v>
      </c>
      <c r="Q92" t="s">
        <v>2213</v>
      </c>
      <c r="R92" t="s">
        <v>2215</v>
      </c>
      <c r="S92" t="s">
        <v>2307</v>
      </c>
      <c r="T92" t="s">
        <v>1475</v>
      </c>
      <c r="U92" t="s">
        <v>109</v>
      </c>
      <c r="V92" t="s">
        <v>2216</v>
      </c>
      <c r="W92" t="str">
        <f>HYPERLINK("https://esastar-publication.sso.esa.int/nonEsaTenderActions/details/13623", "https://esastar-publication.sso.esa.int/nonEsaTenderActions/details/13623")</f>
        <v>https://esastar-publication.sso.esa.int/nonEsaTenderActions/details/13623</v>
      </c>
    </row>
    <row r="93" spans="1:23" hidden="1" x14ac:dyDescent="0.35">
      <c r="A93" t="s">
        <v>2518</v>
      </c>
      <c r="B93" t="s">
        <v>50</v>
      </c>
      <c r="C93" t="s">
        <v>2519</v>
      </c>
      <c r="D93" t="s">
        <v>34</v>
      </c>
      <c r="E93" s="1">
        <v>45351</v>
      </c>
      <c r="F93" t="s">
        <v>35</v>
      </c>
      <c r="G93" t="s">
        <v>35</v>
      </c>
      <c r="H93" t="s">
        <v>35</v>
      </c>
      <c r="I93" t="s">
        <v>35</v>
      </c>
      <c r="J93" s="1">
        <v>45351</v>
      </c>
      <c r="K93" t="s">
        <v>52</v>
      </c>
      <c r="L93" t="s">
        <v>64</v>
      </c>
      <c r="M93" t="s">
        <v>2210</v>
      </c>
      <c r="N93" t="s">
        <v>2211</v>
      </c>
      <c r="O93" t="s">
        <v>1743</v>
      </c>
      <c r="P93" t="s">
        <v>2212</v>
      </c>
      <c r="Q93" t="s">
        <v>2213</v>
      </c>
      <c r="R93" t="s">
        <v>2215</v>
      </c>
      <c r="S93" t="s">
        <v>2307</v>
      </c>
      <c r="T93" t="s">
        <v>2520</v>
      </c>
      <c r="U93" t="s">
        <v>109</v>
      </c>
      <c r="V93" t="s">
        <v>2216</v>
      </c>
      <c r="W93" t="str">
        <f>HYPERLINK("https://esastar-publication.sso.esa.int/nonEsaTenderActions/details/13622", "https://esastar-publication.sso.esa.int/nonEsaTenderActions/details/13622")</f>
        <v>https://esastar-publication.sso.esa.int/nonEsaTenderActions/details/13622</v>
      </c>
    </row>
    <row r="94" spans="1:23" hidden="1" x14ac:dyDescent="0.35">
      <c r="A94" t="s">
        <v>2521</v>
      </c>
      <c r="B94" t="s">
        <v>50</v>
      </c>
      <c r="C94" t="s">
        <v>2522</v>
      </c>
      <c r="D94" t="s">
        <v>34</v>
      </c>
      <c r="E94" s="1">
        <v>45351</v>
      </c>
      <c r="F94" t="s">
        <v>35</v>
      </c>
      <c r="G94" t="s">
        <v>35</v>
      </c>
      <c r="H94" t="s">
        <v>35</v>
      </c>
      <c r="I94" t="s">
        <v>35</v>
      </c>
      <c r="J94" s="1">
        <v>45351</v>
      </c>
      <c r="K94" t="s">
        <v>52</v>
      </c>
      <c r="L94" t="s">
        <v>64</v>
      </c>
      <c r="M94" t="s">
        <v>2210</v>
      </c>
      <c r="N94" t="s">
        <v>2211</v>
      </c>
      <c r="O94" t="s">
        <v>1743</v>
      </c>
      <c r="P94" t="s">
        <v>2212</v>
      </c>
      <c r="Q94" t="s">
        <v>2213</v>
      </c>
      <c r="R94" t="s">
        <v>2215</v>
      </c>
      <c r="S94" t="s">
        <v>2307</v>
      </c>
      <c r="T94" t="s">
        <v>1475</v>
      </c>
      <c r="U94" t="s">
        <v>109</v>
      </c>
      <c r="V94" t="s">
        <v>2216</v>
      </c>
      <c r="W94" t="str">
        <f>HYPERLINK("https://esastar-publication.sso.esa.int/nonEsaTenderActions/details/13621", "https://esastar-publication.sso.esa.int/nonEsaTenderActions/details/13621")</f>
        <v>https://esastar-publication.sso.esa.int/nonEsaTenderActions/details/13621</v>
      </c>
    </row>
    <row r="95" spans="1:23" hidden="1" x14ac:dyDescent="0.35">
      <c r="A95" t="s">
        <v>2523</v>
      </c>
      <c r="B95" t="s">
        <v>50</v>
      </c>
      <c r="C95" t="s">
        <v>2524</v>
      </c>
      <c r="D95" t="s">
        <v>34</v>
      </c>
      <c r="E95" s="1">
        <v>45351</v>
      </c>
      <c r="F95" t="s">
        <v>35</v>
      </c>
      <c r="G95" t="s">
        <v>35</v>
      </c>
      <c r="H95" t="s">
        <v>35</v>
      </c>
      <c r="I95" t="s">
        <v>35</v>
      </c>
      <c r="J95" s="1">
        <v>45351</v>
      </c>
      <c r="K95" t="s">
        <v>52</v>
      </c>
      <c r="L95" t="s">
        <v>2405</v>
      </c>
      <c r="M95" t="s">
        <v>2210</v>
      </c>
      <c r="N95" t="s">
        <v>2211</v>
      </c>
      <c r="O95" t="s">
        <v>1743</v>
      </c>
      <c r="P95" t="s">
        <v>2212</v>
      </c>
      <c r="Q95" t="s">
        <v>2213</v>
      </c>
      <c r="R95" t="s">
        <v>2215</v>
      </c>
      <c r="S95" t="s">
        <v>2307</v>
      </c>
      <c r="T95" t="s">
        <v>1475</v>
      </c>
      <c r="U95" t="s">
        <v>109</v>
      </c>
      <c r="V95" t="s">
        <v>2216</v>
      </c>
      <c r="W95" t="str">
        <f>HYPERLINK("https://esastar-publication.sso.esa.int/nonEsaTenderActions/details/13620", "https://esastar-publication.sso.esa.int/nonEsaTenderActions/details/13620")</f>
        <v>https://esastar-publication.sso.esa.int/nonEsaTenderActions/details/13620</v>
      </c>
    </row>
    <row r="96" spans="1:23" hidden="1" x14ac:dyDescent="0.35">
      <c r="A96" t="s">
        <v>2525</v>
      </c>
      <c r="B96" t="s">
        <v>50</v>
      </c>
      <c r="C96" t="s">
        <v>2526</v>
      </c>
      <c r="D96" t="s">
        <v>34</v>
      </c>
      <c r="E96" s="1">
        <v>45282</v>
      </c>
      <c r="F96" t="s">
        <v>35</v>
      </c>
      <c r="G96" t="s">
        <v>35</v>
      </c>
      <c r="H96" t="s">
        <v>35</v>
      </c>
      <c r="I96" t="s">
        <v>35</v>
      </c>
      <c r="J96" s="1">
        <v>45282</v>
      </c>
      <c r="K96" t="s">
        <v>52</v>
      </c>
      <c r="L96" t="s">
        <v>64</v>
      </c>
      <c r="M96" t="s">
        <v>2210</v>
      </c>
      <c r="N96" t="s">
        <v>2211</v>
      </c>
      <c r="O96" t="s">
        <v>1743</v>
      </c>
      <c r="P96" t="s">
        <v>2212</v>
      </c>
      <c r="Q96" t="s">
        <v>2213</v>
      </c>
      <c r="R96" t="s">
        <v>2215</v>
      </c>
      <c r="S96" t="s">
        <v>2307</v>
      </c>
      <c r="T96" t="s">
        <v>1475</v>
      </c>
      <c r="U96" t="s">
        <v>109</v>
      </c>
      <c r="V96" t="s">
        <v>2216</v>
      </c>
      <c r="W96" t="str">
        <f>HYPERLINK("https://esastar-publication.sso.esa.int/nonEsaTenderActions/details/13501", "https://esastar-publication.sso.esa.int/nonEsaTenderActions/details/13501")</f>
        <v>https://esastar-publication.sso.esa.int/nonEsaTenderActions/details/13501</v>
      </c>
    </row>
    <row r="97" spans="1:23" x14ac:dyDescent="0.35">
      <c r="A97" t="s">
        <v>2527</v>
      </c>
      <c r="B97" t="s">
        <v>32</v>
      </c>
      <c r="C97" t="s">
        <v>2528</v>
      </c>
      <c r="D97" t="s">
        <v>34</v>
      </c>
      <c r="E97" s="1">
        <v>45282</v>
      </c>
      <c r="F97" s="1">
        <v>46125</v>
      </c>
      <c r="G97" s="1">
        <v>46161</v>
      </c>
      <c r="H97" s="1">
        <v>46161</v>
      </c>
      <c r="I97" s="1">
        <v>46161</v>
      </c>
      <c r="J97" s="1">
        <v>46125</v>
      </c>
      <c r="K97" t="s">
        <v>122</v>
      </c>
      <c r="L97" t="s">
        <v>64</v>
      </c>
      <c r="M97" t="s">
        <v>2210</v>
      </c>
      <c r="N97" t="s">
        <v>2211</v>
      </c>
      <c r="O97" t="s">
        <v>1743</v>
      </c>
      <c r="P97" t="s">
        <v>2212</v>
      </c>
      <c r="Q97" t="s">
        <v>2213</v>
      </c>
      <c r="R97" t="s">
        <v>2215</v>
      </c>
      <c r="S97" t="s">
        <v>2307</v>
      </c>
      <c r="T97" t="s">
        <v>1475</v>
      </c>
      <c r="U97" t="s">
        <v>109</v>
      </c>
      <c r="V97" t="s">
        <v>2216</v>
      </c>
      <c r="W97" t="str">
        <f>HYPERLINK("https://esastar-publication.sso.esa.int/nonEsaTenderActions/details/13500", "https://esastar-publication.sso.esa.int/nonEsaTenderActions/details/13500")</f>
        <v>https://esastar-publication.sso.esa.int/nonEsaTenderActions/details/13500</v>
      </c>
    </row>
    <row r="98" spans="1:23" x14ac:dyDescent="0.35">
      <c r="A98" t="s">
        <v>2529</v>
      </c>
      <c r="B98" t="s">
        <v>32</v>
      </c>
      <c r="C98" t="s">
        <v>2530</v>
      </c>
      <c r="D98" t="s">
        <v>34</v>
      </c>
      <c r="E98" s="1">
        <v>45281</v>
      </c>
      <c r="F98" s="1">
        <v>45337</v>
      </c>
      <c r="G98" s="1">
        <v>46934</v>
      </c>
      <c r="H98" s="1">
        <v>46934</v>
      </c>
      <c r="I98" s="1">
        <v>46934</v>
      </c>
      <c r="J98" s="1">
        <v>46300</v>
      </c>
      <c r="K98" t="s">
        <v>36</v>
      </c>
      <c r="L98" t="s">
        <v>64</v>
      </c>
      <c r="M98" t="s">
        <v>1665</v>
      </c>
      <c r="N98" t="s">
        <v>2531</v>
      </c>
      <c r="O98" t="s">
        <v>533</v>
      </c>
      <c r="P98" t="s">
        <v>2532</v>
      </c>
      <c r="Q98" t="s">
        <v>2533</v>
      </c>
      <c r="R98" t="s">
        <v>2534</v>
      </c>
      <c r="S98" t="s">
        <v>2535</v>
      </c>
      <c r="T98" t="s">
        <v>839</v>
      </c>
      <c r="U98" t="s">
        <v>227</v>
      </c>
      <c r="V98" t="s">
        <v>1652</v>
      </c>
      <c r="W98" t="str">
        <f>HYPERLINK("https://esastar-publication.sso.esa.int/nonEsaTenderActions/details/13494", "https://esastar-publication.sso.esa.int/nonEsaTenderActions/details/13494")</f>
        <v>https://esastar-publication.sso.esa.int/nonEsaTenderActions/details/13494</v>
      </c>
    </row>
    <row r="99" spans="1:23" hidden="1" x14ac:dyDescent="0.35">
      <c r="A99" t="s">
        <v>2536</v>
      </c>
      <c r="B99" t="s">
        <v>50</v>
      </c>
      <c r="C99" t="s">
        <v>2537</v>
      </c>
      <c r="D99" t="s">
        <v>34</v>
      </c>
      <c r="E99" s="1">
        <v>45250</v>
      </c>
      <c r="F99" t="s">
        <v>35</v>
      </c>
      <c r="G99" t="s">
        <v>35</v>
      </c>
      <c r="H99" t="s">
        <v>35</v>
      </c>
      <c r="I99" t="s">
        <v>35</v>
      </c>
      <c r="J99" s="1">
        <v>45250</v>
      </c>
      <c r="K99" t="s">
        <v>52</v>
      </c>
      <c r="L99" t="s">
        <v>64</v>
      </c>
      <c r="M99" t="s">
        <v>2210</v>
      </c>
      <c r="N99" t="s">
        <v>2211</v>
      </c>
      <c r="O99" t="s">
        <v>1743</v>
      </c>
      <c r="P99" t="s">
        <v>2212</v>
      </c>
      <c r="Q99" t="s">
        <v>2213</v>
      </c>
      <c r="R99" t="s">
        <v>2215</v>
      </c>
      <c r="S99" t="s">
        <v>2307</v>
      </c>
      <c r="T99" t="s">
        <v>1475</v>
      </c>
      <c r="U99" t="s">
        <v>109</v>
      </c>
      <c r="V99" t="s">
        <v>2216</v>
      </c>
      <c r="W99" t="str">
        <f>HYPERLINK("https://esastar-publication.sso.esa.int/nonEsaTenderActions/details/13456", "https://esastar-publication.sso.esa.int/nonEsaTenderActions/details/13456")</f>
        <v>https://esastar-publication.sso.esa.int/nonEsaTenderActions/details/13456</v>
      </c>
    </row>
    <row r="100" spans="1:23" hidden="1" x14ac:dyDescent="0.35">
      <c r="A100" t="s">
        <v>2538</v>
      </c>
      <c r="B100" t="s">
        <v>50</v>
      </c>
      <c r="C100" t="s">
        <v>2539</v>
      </c>
      <c r="D100" t="s">
        <v>34</v>
      </c>
      <c r="E100" s="1">
        <v>45250</v>
      </c>
      <c r="F100" t="s">
        <v>35</v>
      </c>
      <c r="G100" t="s">
        <v>35</v>
      </c>
      <c r="H100" t="s">
        <v>35</v>
      </c>
      <c r="I100" t="s">
        <v>35</v>
      </c>
      <c r="J100" s="1">
        <v>45250</v>
      </c>
      <c r="K100" t="s">
        <v>52</v>
      </c>
      <c r="L100" t="s">
        <v>163</v>
      </c>
      <c r="M100" t="s">
        <v>2210</v>
      </c>
      <c r="N100" t="s">
        <v>2211</v>
      </c>
      <c r="O100" t="s">
        <v>1743</v>
      </c>
      <c r="P100" t="s">
        <v>2212</v>
      </c>
      <c r="Q100" t="s">
        <v>2213</v>
      </c>
      <c r="R100" t="s">
        <v>2215</v>
      </c>
      <c r="S100" t="s">
        <v>2307</v>
      </c>
      <c r="T100" t="s">
        <v>1475</v>
      </c>
      <c r="U100" t="s">
        <v>109</v>
      </c>
      <c r="V100" t="s">
        <v>2216</v>
      </c>
      <c r="W100" t="str">
        <f>HYPERLINK("https://esastar-publication.sso.esa.int/nonEsaTenderActions/details/13455", "https://esastar-publication.sso.esa.int/nonEsaTenderActions/details/13455")</f>
        <v>https://esastar-publication.sso.esa.int/nonEsaTenderActions/details/13455</v>
      </c>
    </row>
    <row r="101" spans="1:23" hidden="1" x14ac:dyDescent="0.35">
      <c r="A101" t="s">
        <v>2540</v>
      </c>
      <c r="B101" t="s">
        <v>50</v>
      </c>
      <c r="C101" t="s">
        <v>2541</v>
      </c>
      <c r="D101" t="s">
        <v>34</v>
      </c>
      <c r="E101" s="1">
        <v>45212</v>
      </c>
      <c r="F101" t="s">
        <v>35</v>
      </c>
      <c r="G101" t="s">
        <v>35</v>
      </c>
      <c r="H101" t="s">
        <v>35</v>
      </c>
      <c r="I101" t="s">
        <v>35</v>
      </c>
      <c r="J101" s="1">
        <v>45212</v>
      </c>
      <c r="K101" t="s">
        <v>52</v>
      </c>
      <c r="L101" t="s">
        <v>38</v>
      </c>
      <c r="M101" t="s">
        <v>2210</v>
      </c>
      <c r="N101" t="s">
        <v>2211</v>
      </c>
      <c r="O101" t="s">
        <v>1743</v>
      </c>
      <c r="P101" t="s">
        <v>2212</v>
      </c>
      <c r="Q101" t="s">
        <v>2213</v>
      </c>
      <c r="R101" t="s">
        <v>2542</v>
      </c>
      <c r="S101" t="s">
        <v>2307</v>
      </c>
      <c r="T101" t="s">
        <v>1475</v>
      </c>
      <c r="U101" t="s">
        <v>2543</v>
      </c>
      <c r="V101" t="s">
        <v>1918</v>
      </c>
      <c r="W101" t="str">
        <f>HYPERLINK("https://esastar-publication.sso.esa.int/nonEsaTenderActions/details/13388", "https://esastar-publication.sso.esa.int/nonEsaTenderActions/details/13388")</f>
        <v>https://esastar-publication.sso.esa.int/nonEsaTenderActions/details/13388</v>
      </c>
    </row>
    <row r="102" spans="1:23" x14ac:dyDescent="0.35">
      <c r="A102" t="s">
        <v>2544</v>
      </c>
      <c r="B102" t="s">
        <v>32</v>
      </c>
      <c r="C102" t="s">
        <v>2545</v>
      </c>
      <c r="D102" t="s">
        <v>34</v>
      </c>
      <c r="E102" s="1">
        <v>45212</v>
      </c>
      <c r="F102" s="1">
        <v>45218</v>
      </c>
      <c r="G102" s="1">
        <v>45233</v>
      </c>
      <c r="H102" s="1">
        <v>45233</v>
      </c>
      <c r="I102" s="1">
        <v>45233</v>
      </c>
      <c r="J102" s="1">
        <v>45218</v>
      </c>
      <c r="K102" t="s">
        <v>122</v>
      </c>
      <c r="L102" t="s">
        <v>38</v>
      </c>
      <c r="M102" t="s">
        <v>2210</v>
      </c>
      <c r="N102" t="s">
        <v>2211</v>
      </c>
      <c r="O102" t="s">
        <v>1743</v>
      </c>
      <c r="P102" t="s">
        <v>2212</v>
      </c>
      <c r="Q102" t="s">
        <v>2213</v>
      </c>
      <c r="R102" t="s">
        <v>2322</v>
      </c>
      <c r="S102" t="s">
        <v>2307</v>
      </c>
      <c r="T102" t="s">
        <v>1475</v>
      </c>
      <c r="U102" t="s">
        <v>2546</v>
      </c>
      <c r="V102" t="s">
        <v>2547</v>
      </c>
      <c r="W102" t="str">
        <f>HYPERLINK("https://esastar-publication.sso.esa.int/nonEsaTenderActions/details/13176", "https://esastar-publication.sso.esa.int/nonEsaTenderActions/details/13176")</f>
        <v>https://esastar-publication.sso.esa.int/nonEsaTenderActions/details/13176</v>
      </c>
    </row>
    <row r="103" spans="1:23" hidden="1" x14ac:dyDescent="0.35">
      <c r="A103" t="s">
        <v>2548</v>
      </c>
      <c r="B103" t="s">
        <v>50</v>
      </c>
      <c r="C103" t="s">
        <v>2218</v>
      </c>
      <c r="D103" t="s">
        <v>34</v>
      </c>
      <c r="E103" s="1">
        <v>45195</v>
      </c>
      <c r="F103" t="s">
        <v>35</v>
      </c>
      <c r="G103" t="s">
        <v>35</v>
      </c>
      <c r="H103" t="s">
        <v>35</v>
      </c>
      <c r="I103" t="s">
        <v>35</v>
      </c>
      <c r="J103" s="1">
        <v>45195</v>
      </c>
      <c r="K103" t="s">
        <v>52</v>
      </c>
      <c r="L103" t="s">
        <v>163</v>
      </c>
      <c r="M103" t="s">
        <v>2210</v>
      </c>
      <c r="N103" t="s">
        <v>2211</v>
      </c>
      <c r="O103" t="s">
        <v>1743</v>
      </c>
      <c r="P103" t="s">
        <v>2212</v>
      </c>
      <c r="Q103" t="s">
        <v>2213</v>
      </c>
      <c r="R103" t="s">
        <v>2542</v>
      </c>
      <c r="S103" t="s">
        <v>2307</v>
      </c>
      <c r="T103" t="s">
        <v>1475</v>
      </c>
      <c r="U103" t="s">
        <v>1765</v>
      </c>
      <c r="V103" t="s">
        <v>2547</v>
      </c>
      <c r="W103" t="str">
        <f>HYPERLINK("https://esastar-publication.sso.esa.int/nonEsaTenderActions/details/13367", "https://esastar-publication.sso.esa.int/nonEsaTenderActions/details/13367")</f>
        <v>https://esastar-publication.sso.esa.int/nonEsaTenderActions/details/13367</v>
      </c>
    </row>
    <row r="104" spans="1:23" hidden="1" x14ac:dyDescent="0.35">
      <c r="A104" t="s">
        <v>2549</v>
      </c>
      <c r="B104" t="s">
        <v>50</v>
      </c>
      <c r="C104" t="s">
        <v>2550</v>
      </c>
      <c r="D104" t="s">
        <v>34</v>
      </c>
      <c r="E104" s="1">
        <v>45181</v>
      </c>
      <c r="F104" t="s">
        <v>35</v>
      </c>
      <c r="G104" t="s">
        <v>35</v>
      </c>
      <c r="H104" t="s">
        <v>35</v>
      </c>
      <c r="I104" t="s">
        <v>35</v>
      </c>
      <c r="J104" s="1">
        <v>45181</v>
      </c>
      <c r="K104" t="s">
        <v>52</v>
      </c>
      <c r="L104" t="s">
        <v>38</v>
      </c>
      <c r="M104" t="s">
        <v>2210</v>
      </c>
      <c r="N104" t="s">
        <v>2211</v>
      </c>
      <c r="O104" t="s">
        <v>1743</v>
      </c>
      <c r="P104" t="s">
        <v>2212</v>
      </c>
      <c r="Q104" t="s">
        <v>2213</v>
      </c>
      <c r="R104" t="s">
        <v>2542</v>
      </c>
      <c r="S104" t="s">
        <v>2307</v>
      </c>
      <c r="T104" t="s">
        <v>2551</v>
      </c>
      <c r="U104" t="s">
        <v>109</v>
      </c>
      <c r="V104" t="s">
        <v>2259</v>
      </c>
      <c r="W104" t="str">
        <f>HYPERLINK("https://esastar-publication.sso.esa.int/nonEsaTenderActions/details/13340", "https://esastar-publication.sso.esa.int/nonEsaTenderActions/details/13340")</f>
        <v>https://esastar-publication.sso.esa.int/nonEsaTenderActions/details/13340</v>
      </c>
    </row>
    <row r="105" spans="1:23" ht="29" x14ac:dyDescent="0.35">
      <c r="A105" t="s">
        <v>2552</v>
      </c>
      <c r="B105" t="s">
        <v>32</v>
      </c>
      <c r="C105" t="s">
        <v>2553</v>
      </c>
      <c r="D105" t="s">
        <v>34</v>
      </c>
      <c r="E105" s="1">
        <v>45154</v>
      </c>
      <c r="F105" s="1">
        <v>45154</v>
      </c>
      <c r="G105" s="1">
        <v>45329</v>
      </c>
      <c r="H105" s="1">
        <v>45329</v>
      </c>
      <c r="I105" s="1">
        <v>45329</v>
      </c>
      <c r="J105" s="1">
        <v>45329</v>
      </c>
      <c r="K105" t="s">
        <v>2230</v>
      </c>
      <c r="L105" t="s">
        <v>64</v>
      </c>
      <c r="M105" t="s">
        <v>2554</v>
      </c>
      <c r="N105" t="s">
        <v>2555</v>
      </c>
      <c r="O105" t="s">
        <v>2556</v>
      </c>
      <c r="P105" t="s">
        <v>2199</v>
      </c>
      <c r="Q105" t="s">
        <v>2200</v>
      </c>
      <c r="R105" t="s">
        <v>2557</v>
      </c>
      <c r="S105" t="s">
        <v>2558</v>
      </c>
      <c r="T105" t="s">
        <v>2559</v>
      </c>
      <c r="U105" t="s">
        <v>2356</v>
      </c>
      <c r="V105" t="s">
        <v>2560</v>
      </c>
      <c r="W105" t="str">
        <f>HYPERLINK("https://esastar-publication.sso.esa.int/nonEsaTenderActions/details/13297", "https://esastar-publication.sso.esa.int/nonEsaTenderActions/details/13297")</f>
        <v>https://esastar-publication.sso.esa.int/nonEsaTenderActions/details/13297</v>
      </c>
    </row>
    <row r="106" spans="1:23" x14ac:dyDescent="0.35">
      <c r="A106" t="s">
        <v>2561</v>
      </c>
      <c r="B106" t="s">
        <v>32</v>
      </c>
      <c r="C106" t="s">
        <v>2562</v>
      </c>
      <c r="D106" t="s">
        <v>34</v>
      </c>
      <c r="E106" s="1">
        <v>45140</v>
      </c>
      <c r="F106" s="1">
        <v>46294</v>
      </c>
      <c r="G106" s="1">
        <v>46331</v>
      </c>
      <c r="H106" s="1">
        <v>46331</v>
      </c>
      <c r="I106" s="1">
        <v>46331</v>
      </c>
      <c r="J106" s="1">
        <v>46294</v>
      </c>
      <c r="K106" t="s">
        <v>122</v>
      </c>
      <c r="L106" t="s">
        <v>64</v>
      </c>
      <c r="M106" t="s">
        <v>2210</v>
      </c>
      <c r="N106" t="s">
        <v>2211</v>
      </c>
      <c r="O106" t="s">
        <v>1743</v>
      </c>
      <c r="P106" t="s">
        <v>2212</v>
      </c>
      <c r="Q106" t="s">
        <v>2213</v>
      </c>
      <c r="R106" t="s">
        <v>2307</v>
      </c>
      <c r="S106" t="s">
        <v>2563</v>
      </c>
      <c r="T106" t="s">
        <v>1475</v>
      </c>
      <c r="U106" t="s">
        <v>2564</v>
      </c>
      <c r="V106" t="s">
        <v>2565</v>
      </c>
      <c r="W106" t="str">
        <f>HYPERLINK("https://esastar-publication.sso.esa.int/nonEsaTenderActions/details/13288", "https://esastar-publication.sso.esa.int/nonEsaTenderActions/details/13288")</f>
        <v>https://esastar-publication.sso.esa.int/nonEsaTenderActions/details/13288</v>
      </c>
    </row>
    <row r="107" spans="1:23" x14ac:dyDescent="0.35">
      <c r="A107" t="s">
        <v>2566</v>
      </c>
      <c r="B107" t="s">
        <v>32</v>
      </c>
      <c r="C107" t="s">
        <v>2567</v>
      </c>
      <c r="D107" t="s">
        <v>34</v>
      </c>
      <c r="E107" s="1">
        <v>45140</v>
      </c>
      <c r="F107" s="1">
        <v>46210</v>
      </c>
      <c r="G107" s="1">
        <v>46286</v>
      </c>
      <c r="H107" s="1">
        <v>46286</v>
      </c>
      <c r="I107" s="1">
        <v>46286</v>
      </c>
      <c r="J107" s="1">
        <v>46210</v>
      </c>
      <c r="K107" t="s">
        <v>122</v>
      </c>
      <c r="L107" t="s">
        <v>64</v>
      </c>
      <c r="M107" t="s">
        <v>2210</v>
      </c>
      <c r="N107" t="s">
        <v>2211</v>
      </c>
      <c r="O107" t="s">
        <v>1743</v>
      </c>
      <c r="P107" t="s">
        <v>2212</v>
      </c>
      <c r="Q107" t="s">
        <v>2213</v>
      </c>
      <c r="R107" t="s">
        <v>2307</v>
      </c>
      <c r="S107" t="s">
        <v>2563</v>
      </c>
      <c r="T107" t="s">
        <v>2289</v>
      </c>
      <c r="U107" t="s">
        <v>801</v>
      </c>
      <c r="V107" t="s">
        <v>2413</v>
      </c>
      <c r="W107" t="str">
        <f>HYPERLINK("https://esastar-publication.sso.esa.int/nonEsaTenderActions/details/13287", "https://esastar-publication.sso.esa.int/nonEsaTenderActions/details/13287")</f>
        <v>https://esastar-publication.sso.esa.int/nonEsaTenderActions/details/13287</v>
      </c>
    </row>
    <row r="108" spans="1:23" x14ac:dyDescent="0.35">
      <c r="A108" t="s">
        <v>2568</v>
      </c>
      <c r="B108" t="s">
        <v>32</v>
      </c>
      <c r="C108" t="s">
        <v>2569</v>
      </c>
      <c r="D108" t="s">
        <v>34</v>
      </c>
      <c r="E108" s="1">
        <v>45134</v>
      </c>
      <c r="F108" s="1">
        <v>46097</v>
      </c>
      <c r="G108" s="1">
        <v>46146</v>
      </c>
      <c r="H108" s="1">
        <v>46146</v>
      </c>
      <c r="I108" s="1">
        <v>46146</v>
      </c>
      <c r="J108" s="1">
        <v>46097</v>
      </c>
      <c r="K108" t="s">
        <v>122</v>
      </c>
      <c r="L108" t="s">
        <v>622</v>
      </c>
      <c r="M108" t="s">
        <v>2210</v>
      </c>
      <c r="N108" t="s">
        <v>2211</v>
      </c>
      <c r="O108" t="s">
        <v>1743</v>
      </c>
      <c r="P108" t="s">
        <v>2212</v>
      </c>
      <c r="Q108" t="s">
        <v>2213</v>
      </c>
      <c r="R108" t="s">
        <v>2307</v>
      </c>
      <c r="S108" t="s">
        <v>2542</v>
      </c>
      <c r="T108" t="s">
        <v>1475</v>
      </c>
      <c r="U108" t="s">
        <v>109</v>
      </c>
      <c r="V108" t="s">
        <v>2216</v>
      </c>
      <c r="W108" t="str">
        <f>HYPERLINK("https://esastar-publication.sso.esa.int/nonEsaTenderActions/details/13254", "https://esastar-publication.sso.esa.int/nonEsaTenderActions/details/13254")</f>
        <v>https://esastar-publication.sso.esa.int/nonEsaTenderActions/details/13254</v>
      </c>
    </row>
    <row r="109" spans="1:23" hidden="1" x14ac:dyDescent="0.35">
      <c r="A109" t="s">
        <v>2570</v>
      </c>
      <c r="B109" t="s">
        <v>50</v>
      </c>
      <c r="C109" t="s">
        <v>2571</v>
      </c>
      <c r="D109" t="s">
        <v>34</v>
      </c>
      <c r="E109" s="1">
        <v>45134</v>
      </c>
      <c r="F109" t="s">
        <v>35</v>
      </c>
      <c r="G109" t="s">
        <v>35</v>
      </c>
      <c r="H109" t="s">
        <v>35</v>
      </c>
      <c r="I109" t="s">
        <v>35</v>
      </c>
      <c r="J109" s="1">
        <v>45134</v>
      </c>
      <c r="K109" t="s">
        <v>52</v>
      </c>
      <c r="L109" t="s">
        <v>38</v>
      </c>
      <c r="M109" t="s">
        <v>2210</v>
      </c>
      <c r="N109" t="s">
        <v>2211</v>
      </c>
      <c r="O109" t="s">
        <v>1743</v>
      </c>
      <c r="P109" t="s">
        <v>2212</v>
      </c>
      <c r="Q109" t="s">
        <v>2213</v>
      </c>
      <c r="R109" t="s">
        <v>2307</v>
      </c>
      <c r="S109" t="s">
        <v>2542</v>
      </c>
      <c r="T109" t="s">
        <v>1475</v>
      </c>
      <c r="U109" t="s">
        <v>109</v>
      </c>
      <c r="V109" t="s">
        <v>2216</v>
      </c>
      <c r="W109" t="str">
        <f>HYPERLINK("https://esastar-publication.sso.esa.int/nonEsaTenderActions/details/13253", "https://esastar-publication.sso.esa.int/nonEsaTenderActions/details/13253")</f>
        <v>https://esastar-publication.sso.esa.int/nonEsaTenderActions/details/13253</v>
      </c>
    </row>
    <row r="110" spans="1:23" hidden="1" x14ac:dyDescent="0.35">
      <c r="A110" t="s">
        <v>2572</v>
      </c>
      <c r="B110" t="s">
        <v>50</v>
      </c>
      <c r="C110" t="s">
        <v>2573</v>
      </c>
      <c r="D110" t="s">
        <v>34</v>
      </c>
      <c r="E110" s="1">
        <v>45134</v>
      </c>
      <c r="F110" t="s">
        <v>35</v>
      </c>
      <c r="G110" t="s">
        <v>35</v>
      </c>
      <c r="H110" t="s">
        <v>35</v>
      </c>
      <c r="I110" t="s">
        <v>35</v>
      </c>
      <c r="J110" s="1">
        <v>45134</v>
      </c>
      <c r="K110" t="s">
        <v>52</v>
      </c>
      <c r="L110" t="s">
        <v>64</v>
      </c>
      <c r="M110" t="s">
        <v>2210</v>
      </c>
      <c r="N110" t="s">
        <v>2211</v>
      </c>
      <c r="O110" t="s">
        <v>1743</v>
      </c>
      <c r="P110" t="s">
        <v>2212</v>
      </c>
      <c r="Q110" t="s">
        <v>2213</v>
      </c>
      <c r="R110" t="s">
        <v>2307</v>
      </c>
      <c r="S110" t="s">
        <v>2542</v>
      </c>
      <c r="T110" t="s">
        <v>1475</v>
      </c>
      <c r="U110" t="s">
        <v>109</v>
      </c>
      <c r="V110" t="s">
        <v>2216</v>
      </c>
      <c r="W110" t="str">
        <f>HYPERLINK("https://esastar-publication.sso.esa.int/nonEsaTenderActions/details/13252", "https://esastar-publication.sso.esa.int/nonEsaTenderActions/details/13252")</f>
        <v>https://esastar-publication.sso.esa.int/nonEsaTenderActions/details/13252</v>
      </c>
    </row>
    <row r="111" spans="1:23" hidden="1" x14ac:dyDescent="0.35">
      <c r="A111" t="s">
        <v>2574</v>
      </c>
      <c r="B111" t="s">
        <v>50</v>
      </c>
      <c r="C111" t="s">
        <v>2575</v>
      </c>
      <c r="D111" t="s">
        <v>34</v>
      </c>
      <c r="E111" s="1">
        <v>45134</v>
      </c>
      <c r="F111" t="s">
        <v>35</v>
      </c>
      <c r="G111" t="s">
        <v>35</v>
      </c>
      <c r="H111" t="s">
        <v>35</v>
      </c>
      <c r="I111" t="s">
        <v>35</v>
      </c>
      <c r="J111" s="1">
        <v>45134</v>
      </c>
      <c r="K111" t="s">
        <v>52</v>
      </c>
      <c r="L111" t="s">
        <v>38</v>
      </c>
      <c r="M111" t="s">
        <v>2210</v>
      </c>
      <c r="N111" t="s">
        <v>2211</v>
      </c>
      <c r="O111" t="s">
        <v>1743</v>
      </c>
      <c r="P111" t="s">
        <v>2212</v>
      </c>
      <c r="Q111" t="s">
        <v>2213</v>
      </c>
      <c r="R111" t="s">
        <v>2307</v>
      </c>
      <c r="S111" t="s">
        <v>2542</v>
      </c>
      <c r="T111" t="s">
        <v>1475</v>
      </c>
      <c r="U111" t="s">
        <v>109</v>
      </c>
      <c r="V111" t="s">
        <v>2576</v>
      </c>
      <c r="W111" t="str">
        <f>HYPERLINK("https://esastar-publication.sso.esa.int/nonEsaTenderActions/details/13251", "https://esastar-publication.sso.esa.int/nonEsaTenderActions/details/13251")</f>
        <v>https://esastar-publication.sso.esa.int/nonEsaTenderActions/details/13251</v>
      </c>
    </row>
    <row r="112" spans="1:23" x14ac:dyDescent="0.35">
      <c r="A112" t="s">
        <v>2577</v>
      </c>
      <c r="B112" t="s">
        <v>32</v>
      </c>
      <c r="C112" t="s">
        <v>2578</v>
      </c>
      <c r="D112" t="s">
        <v>34</v>
      </c>
      <c r="E112" s="1">
        <v>45134</v>
      </c>
      <c r="F112" s="1">
        <v>45672</v>
      </c>
      <c r="G112" s="1">
        <v>45700</v>
      </c>
      <c r="H112" s="1">
        <v>45700</v>
      </c>
      <c r="I112" s="1">
        <v>45700</v>
      </c>
      <c r="J112" s="1">
        <v>45672</v>
      </c>
      <c r="K112" t="s">
        <v>122</v>
      </c>
      <c r="L112" t="s">
        <v>64</v>
      </c>
      <c r="M112" t="s">
        <v>2210</v>
      </c>
      <c r="N112" t="s">
        <v>2211</v>
      </c>
      <c r="O112" t="s">
        <v>1743</v>
      </c>
      <c r="P112" t="s">
        <v>2212</v>
      </c>
      <c r="Q112" t="s">
        <v>2213</v>
      </c>
      <c r="R112" t="s">
        <v>2307</v>
      </c>
      <c r="S112" t="s">
        <v>2542</v>
      </c>
      <c r="T112" t="s">
        <v>1475</v>
      </c>
      <c r="U112" t="s">
        <v>1765</v>
      </c>
      <c r="V112" t="s">
        <v>2547</v>
      </c>
      <c r="W112" t="str">
        <f>HYPERLINK("https://esastar-publication.sso.esa.int/nonEsaTenderActions/details/13250", "https://esastar-publication.sso.esa.int/nonEsaTenderActions/details/13250")</f>
        <v>https://esastar-publication.sso.esa.int/nonEsaTenderActions/details/13250</v>
      </c>
    </row>
    <row r="113" spans="1:23" hidden="1" x14ac:dyDescent="0.35">
      <c r="A113" t="s">
        <v>2579</v>
      </c>
      <c r="B113" t="s">
        <v>50</v>
      </c>
      <c r="C113" t="s">
        <v>2539</v>
      </c>
      <c r="D113" t="s">
        <v>34</v>
      </c>
      <c r="E113" s="1">
        <v>45134</v>
      </c>
      <c r="F113" t="s">
        <v>35</v>
      </c>
      <c r="G113" t="s">
        <v>35</v>
      </c>
      <c r="H113" t="s">
        <v>35</v>
      </c>
      <c r="I113" t="s">
        <v>35</v>
      </c>
      <c r="J113" s="1">
        <v>45134</v>
      </c>
      <c r="K113" t="s">
        <v>52</v>
      </c>
      <c r="L113" t="s">
        <v>163</v>
      </c>
      <c r="M113" t="s">
        <v>2210</v>
      </c>
      <c r="N113" t="s">
        <v>2211</v>
      </c>
      <c r="O113" t="s">
        <v>1743</v>
      </c>
      <c r="P113" t="s">
        <v>2212</v>
      </c>
      <c r="Q113" t="s">
        <v>2213</v>
      </c>
      <c r="R113" t="s">
        <v>2307</v>
      </c>
      <c r="S113" t="s">
        <v>2542</v>
      </c>
      <c r="T113" t="s">
        <v>1475</v>
      </c>
      <c r="U113" t="s">
        <v>109</v>
      </c>
      <c r="V113" t="s">
        <v>84</v>
      </c>
      <c r="W113" t="str">
        <f>HYPERLINK("https://esastar-publication.sso.esa.int/nonEsaTenderActions/details/13249", "https://esastar-publication.sso.esa.int/nonEsaTenderActions/details/13249")</f>
        <v>https://esastar-publication.sso.esa.int/nonEsaTenderActions/details/13249</v>
      </c>
    </row>
    <row r="114" spans="1:23" hidden="1" x14ac:dyDescent="0.35">
      <c r="A114" t="s">
        <v>2580</v>
      </c>
      <c r="B114" t="s">
        <v>50</v>
      </c>
      <c r="C114" t="s">
        <v>2581</v>
      </c>
      <c r="D114" t="s">
        <v>34</v>
      </c>
      <c r="E114" s="1">
        <v>45124</v>
      </c>
      <c r="F114" t="s">
        <v>35</v>
      </c>
      <c r="G114" t="s">
        <v>35</v>
      </c>
      <c r="H114" t="s">
        <v>35</v>
      </c>
      <c r="I114" t="s">
        <v>35</v>
      </c>
      <c r="J114" s="1">
        <v>45124</v>
      </c>
      <c r="K114" t="s">
        <v>52</v>
      </c>
      <c r="L114" t="s">
        <v>38</v>
      </c>
      <c r="M114" t="s">
        <v>2210</v>
      </c>
      <c r="N114" t="s">
        <v>2211</v>
      </c>
      <c r="O114" t="s">
        <v>1743</v>
      </c>
      <c r="P114" t="s">
        <v>2212</v>
      </c>
      <c r="Q114" t="s">
        <v>2213</v>
      </c>
      <c r="R114" t="s">
        <v>2542</v>
      </c>
      <c r="S114" t="s">
        <v>2307</v>
      </c>
      <c r="T114" t="s">
        <v>1475</v>
      </c>
      <c r="U114" t="s">
        <v>2543</v>
      </c>
      <c r="V114" t="s">
        <v>2565</v>
      </c>
      <c r="W114" t="str">
        <f>HYPERLINK("https://esastar-publication.sso.esa.int/nonEsaTenderActions/details/13238", "https://esastar-publication.sso.esa.int/nonEsaTenderActions/details/13238")</f>
        <v>https://esastar-publication.sso.esa.int/nonEsaTenderActions/details/13238</v>
      </c>
    </row>
    <row r="115" spans="1:23" ht="29" x14ac:dyDescent="0.35">
      <c r="A115" t="s">
        <v>2582</v>
      </c>
      <c r="B115" t="s">
        <v>32</v>
      </c>
      <c r="C115" t="s">
        <v>2583</v>
      </c>
      <c r="D115" t="s">
        <v>34</v>
      </c>
      <c r="E115" s="1">
        <v>45124</v>
      </c>
      <c r="F115" s="1">
        <v>45124</v>
      </c>
      <c r="G115" s="1">
        <v>45198</v>
      </c>
      <c r="H115" s="1">
        <v>45198</v>
      </c>
      <c r="I115" s="1">
        <v>45198</v>
      </c>
      <c r="J115" s="1">
        <v>45188</v>
      </c>
      <c r="K115" t="s">
        <v>36</v>
      </c>
      <c r="L115" t="s">
        <v>64</v>
      </c>
      <c r="M115" t="s">
        <v>2584</v>
      </c>
      <c r="N115" t="s">
        <v>2585</v>
      </c>
      <c r="O115" t="s">
        <v>2586</v>
      </c>
      <c r="P115" t="s">
        <v>2223</v>
      </c>
      <c r="Q115" t="s">
        <v>2224</v>
      </c>
      <c r="R115" t="s">
        <v>2587</v>
      </c>
      <c r="S115" t="s">
        <v>2332</v>
      </c>
      <c r="T115" t="s">
        <v>1570</v>
      </c>
      <c r="U115" t="s">
        <v>2588</v>
      </c>
      <c r="V115" t="s">
        <v>2589</v>
      </c>
      <c r="W115" t="str">
        <f>HYPERLINK("https://esastar-publication.sso.esa.int/nonEsaTenderActions/details/13234", "https://esastar-publication.sso.esa.int/nonEsaTenderActions/details/13234")</f>
        <v>https://esastar-publication.sso.esa.int/nonEsaTenderActions/details/13234</v>
      </c>
    </row>
    <row r="116" spans="1:23" x14ac:dyDescent="0.35">
      <c r="A116" t="s">
        <v>2590</v>
      </c>
      <c r="B116" t="s">
        <v>32</v>
      </c>
      <c r="C116" t="s">
        <v>2591</v>
      </c>
      <c r="D116" t="s">
        <v>34</v>
      </c>
      <c r="E116" s="1">
        <v>45120</v>
      </c>
      <c r="F116" s="1">
        <v>45124</v>
      </c>
      <c r="G116" s="1">
        <v>45191</v>
      </c>
      <c r="H116" s="1">
        <v>45191</v>
      </c>
      <c r="I116" s="1">
        <v>45191</v>
      </c>
      <c r="J116" s="1">
        <v>45124</v>
      </c>
      <c r="K116" t="s">
        <v>122</v>
      </c>
      <c r="L116" t="s">
        <v>64</v>
      </c>
      <c r="M116" t="s">
        <v>2210</v>
      </c>
      <c r="N116" t="s">
        <v>2211</v>
      </c>
      <c r="O116" t="s">
        <v>1743</v>
      </c>
      <c r="P116" t="s">
        <v>2212</v>
      </c>
      <c r="Q116" t="s">
        <v>2213</v>
      </c>
      <c r="R116" t="s">
        <v>2457</v>
      </c>
      <c r="S116" t="s">
        <v>2456</v>
      </c>
      <c r="T116" t="s">
        <v>1475</v>
      </c>
      <c r="U116" t="s">
        <v>2592</v>
      </c>
      <c r="V116" t="s">
        <v>2397</v>
      </c>
      <c r="W116" t="str">
        <f>HYPERLINK("https://esastar-publication.sso.esa.int/nonEsaTenderActions/details/13224", "https://esastar-publication.sso.esa.int/nonEsaTenderActions/details/13224")</f>
        <v>https://esastar-publication.sso.esa.int/nonEsaTenderActions/details/13224</v>
      </c>
    </row>
    <row r="117" spans="1:23" x14ac:dyDescent="0.35">
      <c r="A117" t="s">
        <v>2593</v>
      </c>
      <c r="B117" t="s">
        <v>32</v>
      </c>
      <c r="C117" t="s">
        <v>2594</v>
      </c>
      <c r="D117" t="s">
        <v>34</v>
      </c>
      <c r="E117" s="1">
        <v>45120</v>
      </c>
      <c r="F117" s="1">
        <v>45124</v>
      </c>
      <c r="G117" s="1">
        <v>45191</v>
      </c>
      <c r="H117" s="1">
        <v>45191</v>
      </c>
      <c r="I117" s="1">
        <v>45191</v>
      </c>
      <c r="J117" s="1">
        <v>45124</v>
      </c>
      <c r="K117" t="s">
        <v>122</v>
      </c>
      <c r="L117" t="s">
        <v>64</v>
      </c>
      <c r="M117" t="s">
        <v>2210</v>
      </c>
      <c r="N117" t="s">
        <v>2211</v>
      </c>
      <c r="O117" t="s">
        <v>1743</v>
      </c>
      <c r="P117" t="s">
        <v>2212</v>
      </c>
      <c r="Q117" t="s">
        <v>2213</v>
      </c>
      <c r="R117" t="s">
        <v>2457</v>
      </c>
      <c r="S117" t="s">
        <v>2456</v>
      </c>
      <c r="T117" t="s">
        <v>1475</v>
      </c>
      <c r="U117" t="s">
        <v>109</v>
      </c>
      <c r="V117" t="s">
        <v>2595</v>
      </c>
      <c r="W117" t="str">
        <f>HYPERLINK("https://esastar-publication.sso.esa.int/nonEsaTenderActions/details/13223", "https://esastar-publication.sso.esa.int/nonEsaTenderActions/details/13223")</f>
        <v>https://esastar-publication.sso.esa.int/nonEsaTenderActions/details/13223</v>
      </c>
    </row>
    <row r="118" spans="1:23" x14ac:dyDescent="0.35">
      <c r="A118" t="s">
        <v>2596</v>
      </c>
      <c r="B118" t="s">
        <v>32</v>
      </c>
      <c r="C118" t="s">
        <v>2597</v>
      </c>
      <c r="D118" t="s">
        <v>34</v>
      </c>
      <c r="E118" s="1">
        <v>45120</v>
      </c>
      <c r="F118" s="1">
        <v>45125</v>
      </c>
      <c r="G118" s="1">
        <v>45191</v>
      </c>
      <c r="H118" s="1">
        <v>45191</v>
      </c>
      <c r="I118" s="1">
        <v>45191</v>
      </c>
      <c r="J118" s="1">
        <v>45125</v>
      </c>
      <c r="K118" t="s">
        <v>122</v>
      </c>
      <c r="L118" t="s">
        <v>64</v>
      </c>
      <c r="M118" t="s">
        <v>2210</v>
      </c>
      <c r="N118" t="s">
        <v>2211</v>
      </c>
      <c r="O118" t="s">
        <v>1743</v>
      </c>
      <c r="P118" t="s">
        <v>2212</v>
      </c>
      <c r="Q118" t="s">
        <v>2213</v>
      </c>
      <c r="R118" t="s">
        <v>2457</v>
      </c>
      <c r="S118" t="s">
        <v>2456</v>
      </c>
      <c r="T118" t="s">
        <v>1475</v>
      </c>
      <c r="U118" t="s">
        <v>109</v>
      </c>
      <c r="V118" t="s">
        <v>2595</v>
      </c>
      <c r="W118" t="str">
        <f>HYPERLINK("https://esastar-publication.sso.esa.int/nonEsaTenderActions/details/13222", "https://esastar-publication.sso.esa.int/nonEsaTenderActions/details/13222")</f>
        <v>https://esastar-publication.sso.esa.int/nonEsaTenderActions/details/13222</v>
      </c>
    </row>
    <row r="119" spans="1:23" x14ac:dyDescent="0.35">
      <c r="A119" t="s">
        <v>2598</v>
      </c>
      <c r="B119" t="s">
        <v>32</v>
      </c>
      <c r="C119" t="s">
        <v>2599</v>
      </c>
      <c r="D119" t="s">
        <v>34</v>
      </c>
      <c r="E119" s="1">
        <v>45113</v>
      </c>
      <c r="F119" s="1">
        <v>45196</v>
      </c>
      <c r="G119" s="1">
        <v>45238</v>
      </c>
      <c r="H119" s="1">
        <v>45238</v>
      </c>
      <c r="I119" s="1">
        <v>45238</v>
      </c>
      <c r="J119" s="1">
        <v>45196</v>
      </c>
      <c r="K119" t="s">
        <v>122</v>
      </c>
      <c r="L119" t="s">
        <v>64</v>
      </c>
      <c r="M119" t="s">
        <v>2023</v>
      </c>
      <c r="N119" t="s">
        <v>2600</v>
      </c>
      <c r="O119" t="s">
        <v>630</v>
      </c>
      <c r="P119" t="s">
        <v>2601</v>
      </c>
      <c r="Q119" t="s">
        <v>2602</v>
      </c>
      <c r="R119" t="s">
        <v>2603</v>
      </c>
      <c r="S119" t="s">
        <v>2604</v>
      </c>
      <c r="T119" t="s">
        <v>2605</v>
      </c>
      <c r="U119" t="s">
        <v>2606</v>
      </c>
      <c r="V119" t="s">
        <v>2216</v>
      </c>
      <c r="W119" t="str">
        <f>HYPERLINK("https://esastar-publication.sso.esa.int/nonEsaTenderActions/details/13198", "https://esastar-publication.sso.esa.int/nonEsaTenderActions/details/13198")</f>
        <v>https://esastar-publication.sso.esa.int/nonEsaTenderActions/details/13198</v>
      </c>
    </row>
    <row r="120" spans="1:23" hidden="1" x14ac:dyDescent="0.35">
      <c r="A120" t="s">
        <v>2607</v>
      </c>
      <c r="B120" t="s">
        <v>50</v>
      </c>
      <c r="C120" t="s">
        <v>2608</v>
      </c>
      <c r="D120" t="s">
        <v>34</v>
      </c>
      <c r="E120" s="1">
        <v>45110</v>
      </c>
      <c r="F120" t="s">
        <v>35</v>
      </c>
      <c r="G120" t="s">
        <v>35</v>
      </c>
      <c r="H120" t="s">
        <v>35</v>
      </c>
      <c r="I120" t="s">
        <v>35</v>
      </c>
      <c r="J120" s="1">
        <v>45110</v>
      </c>
      <c r="K120" t="s">
        <v>52</v>
      </c>
      <c r="L120" t="s">
        <v>64</v>
      </c>
      <c r="M120" t="s">
        <v>2210</v>
      </c>
      <c r="N120" t="s">
        <v>2211</v>
      </c>
      <c r="O120" t="s">
        <v>1743</v>
      </c>
      <c r="P120" t="s">
        <v>2212</v>
      </c>
      <c r="Q120" t="s">
        <v>2213</v>
      </c>
      <c r="R120" t="s">
        <v>2457</v>
      </c>
      <c r="S120" t="s">
        <v>2456</v>
      </c>
      <c r="T120" t="s">
        <v>1475</v>
      </c>
      <c r="U120" t="s">
        <v>144</v>
      </c>
      <c r="V120" t="s">
        <v>2609</v>
      </c>
      <c r="W120" t="str">
        <f>HYPERLINK("https://esastar-publication.sso.esa.int/nonEsaTenderActions/details/13184", "https://esastar-publication.sso.esa.int/nonEsaTenderActions/details/13184")</f>
        <v>https://esastar-publication.sso.esa.int/nonEsaTenderActions/details/13184</v>
      </c>
    </row>
    <row r="121" spans="1:23" hidden="1" x14ac:dyDescent="0.35">
      <c r="A121" t="s">
        <v>2610</v>
      </c>
      <c r="B121" t="s">
        <v>50</v>
      </c>
      <c r="C121" t="s">
        <v>2611</v>
      </c>
      <c r="D121" t="s">
        <v>34</v>
      </c>
      <c r="E121" s="1">
        <v>45033</v>
      </c>
      <c r="F121" t="s">
        <v>35</v>
      </c>
      <c r="G121" t="s">
        <v>35</v>
      </c>
      <c r="H121" t="s">
        <v>35</v>
      </c>
      <c r="I121" t="s">
        <v>35</v>
      </c>
      <c r="J121" s="1">
        <v>45033</v>
      </c>
      <c r="K121" t="s">
        <v>52</v>
      </c>
      <c r="L121" t="s">
        <v>38</v>
      </c>
      <c r="M121" t="s">
        <v>2210</v>
      </c>
      <c r="N121" t="s">
        <v>2211</v>
      </c>
      <c r="O121" t="s">
        <v>1743</v>
      </c>
      <c r="P121" t="s">
        <v>2212</v>
      </c>
      <c r="Q121" t="s">
        <v>2213</v>
      </c>
      <c r="R121" t="s">
        <v>2457</v>
      </c>
      <c r="S121" t="s">
        <v>2456</v>
      </c>
      <c r="T121" t="s">
        <v>1475</v>
      </c>
      <c r="U121" t="s">
        <v>2612</v>
      </c>
      <c r="V121" t="s">
        <v>2609</v>
      </c>
      <c r="W121" t="str">
        <f>HYPERLINK("https://esastar-publication.sso.esa.int/nonEsaTenderActions/details/13045", "https://esastar-publication.sso.esa.int/nonEsaTenderActions/details/13045")</f>
        <v>https://esastar-publication.sso.esa.int/nonEsaTenderActions/details/13045</v>
      </c>
    </row>
    <row r="122" spans="1:23" hidden="1" x14ac:dyDescent="0.35">
      <c r="A122" t="s">
        <v>2613</v>
      </c>
      <c r="B122" t="s">
        <v>50</v>
      </c>
      <c r="C122" t="s">
        <v>2614</v>
      </c>
      <c r="D122" t="s">
        <v>34</v>
      </c>
      <c r="E122" s="1">
        <v>45028</v>
      </c>
      <c r="F122" t="s">
        <v>35</v>
      </c>
      <c r="G122" t="s">
        <v>35</v>
      </c>
      <c r="H122" t="s">
        <v>35</v>
      </c>
      <c r="I122" t="s">
        <v>35</v>
      </c>
      <c r="J122" s="1">
        <v>45028</v>
      </c>
      <c r="K122" t="s">
        <v>52</v>
      </c>
      <c r="L122" t="s">
        <v>163</v>
      </c>
      <c r="M122" t="s">
        <v>2210</v>
      </c>
      <c r="N122" t="s">
        <v>2211</v>
      </c>
      <c r="O122" t="s">
        <v>1743</v>
      </c>
      <c r="P122" t="s">
        <v>2212</v>
      </c>
      <c r="Q122" t="s">
        <v>2213</v>
      </c>
      <c r="R122" t="s">
        <v>2615</v>
      </c>
      <c r="S122" t="s">
        <v>2307</v>
      </c>
      <c r="T122" t="s">
        <v>1475</v>
      </c>
      <c r="U122" t="s">
        <v>2616</v>
      </c>
      <c r="V122" t="s">
        <v>609</v>
      </c>
      <c r="W122" t="str">
        <f>HYPERLINK("https://esastar-publication.sso.esa.int/nonEsaTenderActions/details/13018", "https://esastar-publication.sso.esa.int/nonEsaTenderActions/details/13018")</f>
        <v>https://esastar-publication.sso.esa.int/nonEsaTenderActions/details/13018</v>
      </c>
    </row>
    <row r="123" spans="1:23" hidden="1" x14ac:dyDescent="0.35">
      <c r="A123" t="s">
        <v>2617</v>
      </c>
      <c r="B123" t="s">
        <v>50</v>
      </c>
      <c r="C123" t="s">
        <v>2618</v>
      </c>
      <c r="D123" t="s">
        <v>34</v>
      </c>
      <c r="E123" s="1">
        <v>45028</v>
      </c>
      <c r="F123" t="s">
        <v>35</v>
      </c>
      <c r="G123" t="s">
        <v>35</v>
      </c>
      <c r="H123" t="s">
        <v>35</v>
      </c>
      <c r="I123" t="s">
        <v>35</v>
      </c>
      <c r="J123" s="1">
        <v>45028</v>
      </c>
      <c r="K123" t="s">
        <v>52</v>
      </c>
      <c r="L123" t="s">
        <v>38</v>
      </c>
      <c r="M123" t="s">
        <v>2210</v>
      </c>
      <c r="N123" t="s">
        <v>2211</v>
      </c>
      <c r="O123" t="s">
        <v>1743</v>
      </c>
      <c r="P123" t="s">
        <v>2212</v>
      </c>
      <c r="Q123" t="s">
        <v>2213</v>
      </c>
      <c r="R123" t="s">
        <v>2619</v>
      </c>
      <c r="S123" t="s">
        <v>2307</v>
      </c>
      <c r="T123" t="s">
        <v>1475</v>
      </c>
      <c r="U123" t="s">
        <v>1765</v>
      </c>
      <c r="V123" t="s">
        <v>2620</v>
      </c>
      <c r="W123" t="str">
        <f>HYPERLINK("https://esastar-publication.sso.esa.int/nonEsaTenderActions/details/13039", "https://esastar-publication.sso.esa.int/nonEsaTenderActions/details/13039")</f>
        <v>https://esastar-publication.sso.esa.int/nonEsaTenderActions/details/13039</v>
      </c>
    </row>
    <row r="124" spans="1:23" x14ac:dyDescent="0.35">
      <c r="A124" t="s">
        <v>2621</v>
      </c>
      <c r="B124" t="s">
        <v>32</v>
      </c>
      <c r="C124" t="s">
        <v>2622</v>
      </c>
      <c r="D124" t="s">
        <v>34</v>
      </c>
      <c r="E124" s="1">
        <v>45028</v>
      </c>
      <c r="F124" s="1">
        <v>45772</v>
      </c>
      <c r="G124" s="1">
        <v>45891</v>
      </c>
      <c r="H124" s="1">
        <v>45891</v>
      </c>
      <c r="I124" s="1">
        <v>45891</v>
      </c>
      <c r="J124" s="1">
        <v>45855</v>
      </c>
      <c r="K124" t="s">
        <v>2230</v>
      </c>
      <c r="L124" t="s">
        <v>64</v>
      </c>
      <c r="M124" t="s">
        <v>2210</v>
      </c>
      <c r="N124" t="s">
        <v>2211</v>
      </c>
      <c r="O124" t="s">
        <v>1743</v>
      </c>
      <c r="P124" t="s">
        <v>2212</v>
      </c>
      <c r="Q124" t="s">
        <v>2213</v>
      </c>
      <c r="R124" t="s">
        <v>2542</v>
      </c>
      <c r="S124" t="s">
        <v>2307</v>
      </c>
      <c r="T124" t="s">
        <v>1475</v>
      </c>
      <c r="U124" t="s">
        <v>801</v>
      </c>
      <c r="V124" t="s">
        <v>2565</v>
      </c>
      <c r="W124" t="str">
        <f>HYPERLINK("https://esastar-publication.sso.esa.int/nonEsaTenderActions/details/13038", "https://esastar-publication.sso.esa.int/nonEsaTenderActions/details/13038")</f>
        <v>https://esastar-publication.sso.esa.int/nonEsaTenderActions/details/13038</v>
      </c>
    </row>
    <row r="125" spans="1:23" hidden="1" x14ac:dyDescent="0.35">
      <c r="A125" t="s">
        <v>2623</v>
      </c>
      <c r="B125" t="s">
        <v>50</v>
      </c>
      <c r="C125" t="s">
        <v>2624</v>
      </c>
      <c r="D125" t="s">
        <v>34</v>
      </c>
      <c r="E125" s="1">
        <v>45028</v>
      </c>
      <c r="F125" t="s">
        <v>35</v>
      </c>
      <c r="G125" t="s">
        <v>35</v>
      </c>
      <c r="H125" t="s">
        <v>35</v>
      </c>
      <c r="I125" t="s">
        <v>35</v>
      </c>
      <c r="J125" s="1">
        <v>45028</v>
      </c>
      <c r="K125" t="s">
        <v>52</v>
      </c>
      <c r="L125" t="s">
        <v>64</v>
      </c>
      <c r="M125" t="s">
        <v>2210</v>
      </c>
      <c r="N125" t="s">
        <v>2211</v>
      </c>
      <c r="O125" t="s">
        <v>1743</v>
      </c>
      <c r="P125" t="s">
        <v>2212</v>
      </c>
      <c r="Q125" t="s">
        <v>2213</v>
      </c>
      <c r="R125" t="s">
        <v>2542</v>
      </c>
      <c r="S125" t="s">
        <v>2307</v>
      </c>
      <c r="T125" t="s">
        <v>1475</v>
      </c>
      <c r="U125" t="s">
        <v>2625</v>
      </c>
      <c r="V125" t="s">
        <v>760</v>
      </c>
      <c r="W125" t="str">
        <f>HYPERLINK("https://esastar-publication.sso.esa.int/nonEsaTenderActions/details/13037", "https://esastar-publication.sso.esa.int/nonEsaTenderActions/details/13037")</f>
        <v>https://esastar-publication.sso.esa.int/nonEsaTenderActions/details/13037</v>
      </c>
    </row>
    <row r="126" spans="1:23" hidden="1" x14ac:dyDescent="0.35">
      <c r="A126" t="s">
        <v>2626</v>
      </c>
      <c r="B126" t="s">
        <v>50</v>
      </c>
      <c r="C126" t="s">
        <v>2627</v>
      </c>
      <c r="D126" t="s">
        <v>34</v>
      </c>
      <c r="E126" s="1">
        <v>45028</v>
      </c>
      <c r="F126" t="s">
        <v>35</v>
      </c>
      <c r="G126" t="s">
        <v>35</v>
      </c>
      <c r="H126" t="s">
        <v>35</v>
      </c>
      <c r="I126" t="s">
        <v>35</v>
      </c>
      <c r="J126" s="1">
        <v>45028</v>
      </c>
      <c r="K126" t="s">
        <v>52</v>
      </c>
      <c r="L126" t="s">
        <v>64</v>
      </c>
      <c r="M126" t="s">
        <v>2210</v>
      </c>
      <c r="N126" t="s">
        <v>2211</v>
      </c>
      <c r="O126" t="s">
        <v>1743</v>
      </c>
      <c r="P126" t="s">
        <v>2212</v>
      </c>
      <c r="Q126" t="s">
        <v>2213</v>
      </c>
      <c r="R126" t="s">
        <v>2542</v>
      </c>
      <c r="S126" t="s">
        <v>2307</v>
      </c>
      <c r="T126" t="s">
        <v>1475</v>
      </c>
      <c r="U126" t="s">
        <v>2612</v>
      </c>
      <c r="V126" t="s">
        <v>2565</v>
      </c>
      <c r="W126" t="str">
        <f>HYPERLINK("https://esastar-publication.sso.esa.int/nonEsaTenderActions/details/13035", "https://esastar-publication.sso.esa.int/nonEsaTenderActions/details/13035")</f>
        <v>https://esastar-publication.sso.esa.int/nonEsaTenderActions/details/13035</v>
      </c>
    </row>
    <row r="127" spans="1:23" x14ac:dyDescent="0.35">
      <c r="A127" t="s">
        <v>2628</v>
      </c>
      <c r="B127" t="s">
        <v>32</v>
      </c>
      <c r="C127" t="s">
        <v>2629</v>
      </c>
      <c r="D127" t="s">
        <v>34</v>
      </c>
      <c r="E127" s="1">
        <v>45028</v>
      </c>
      <c r="F127" s="1">
        <v>45772</v>
      </c>
      <c r="G127" s="1">
        <v>45831</v>
      </c>
      <c r="H127" s="1">
        <v>45831</v>
      </c>
      <c r="I127" s="1">
        <v>45831</v>
      </c>
      <c r="J127" s="1">
        <v>45772</v>
      </c>
      <c r="K127" t="s">
        <v>122</v>
      </c>
      <c r="L127" t="s">
        <v>64</v>
      </c>
      <c r="M127" t="s">
        <v>2210</v>
      </c>
      <c r="N127" t="s">
        <v>2211</v>
      </c>
      <c r="O127" t="s">
        <v>1743</v>
      </c>
      <c r="P127" t="s">
        <v>2212</v>
      </c>
      <c r="Q127" t="s">
        <v>2213</v>
      </c>
      <c r="R127" t="s">
        <v>2542</v>
      </c>
      <c r="S127" t="s">
        <v>2307</v>
      </c>
      <c r="T127" t="s">
        <v>1475</v>
      </c>
      <c r="U127" t="s">
        <v>2434</v>
      </c>
      <c r="V127" t="s">
        <v>2565</v>
      </c>
      <c r="W127" t="str">
        <f>HYPERLINK("https://esastar-publication.sso.esa.int/nonEsaTenderActions/details/13034", "https://esastar-publication.sso.esa.int/nonEsaTenderActions/details/13034")</f>
        <v>https://esastar-publication.sso.esa.int/nonEsaTenderActions/details/13034</v>
      </c>
    </row>
    <row r="128" spans="1:23" hidden="1" x14ac:dyDescent="0.35">
      <c r="A128" t="s">
        <v>2630</v>
      </c>
      <c r="B128" t="s">
        <v>50</v>
      </c>
      <c r="C128" t="s">
        <v>2631</v>
      </c>
      <c r="D128" t="s">
        <v>34</v>
      </c>
      <c r="E128" s="1">
        <v>45028</v>
      </c>
      <c r="F128" t="s">
        <v>35</v>
      </c>
      <c r="G128" t="s">
        <v>35</v>
      </c>
      <c r="H128" t="s">
        <v>35</v>
      </c>
      <c r="I128" t="s">
        <v>35</v>
      </c>
      <c r="J128" s="1">
        <v>45028</v>
      </c>
      <c r="K128" t="s">
        <v>52</v>
      </c>
      <c r="L128" t="s">
        <v>64</v>
      </c>
      <c r="M128" t="s">
        <v>2210</v>
      </c>
      <c r="N128" t="s">
        <v>2211</v>
      </c>
      <c r="O128" t="s">
        <v>1743</v>
      </c>
      <c r="P128" t="s">
        <v>2212</v>
      </c>
      <c r="Q128" t="s">
        <v>2213</v>
      </c>
      <c r="R128" t="s">
        <v>2542</v>
      </c>
      <c r="S128" t="s">
        <v>2307</v>
      </c>
      <c r="T128" t="s">
        <v>1475</v>
      </c>
      <c r="U128" t="s">
        <v>2543</v>
      </c>
      <c r="V128" t="s">
        <v>2565</v>
      </c>
      <c r="W128" t="str">
        <f>HYPERLINK("https://esastar-publication.sso.esa.int/nonEsaTenderActions/details/13033", "https://esastar-publication.sso.esa.int/nonEsaTenderActions/details/13033")</f>
        <v>https://esastar-publication.sso.esa.int/nonEsaTenderActions/details/13033</v>
      </c>
    </row>
    <row r="129" spans="1:23" hidden="1" x14ac:dyDescent="0.35">
      <c r="A129" t="s">
        <v>2632</v>
      </c>
      <c r="B129" t="s">
        <v>50</v>
      </c>
      <c r="C129" t="s">
        <v>2633</v>
      </c>
      <c r="D129" t="s">
        <v>34</v>
      </c>
      <c r="E129" s="1">
        <v>45016</v>
      </c>
      <c r="F129" t="s">
        <v>35</v>
      </c>
      <c r="G129" t="s">
        <v>35</v>
      </c>
      <c r="H129" t="s">
        <v>35</v>
      </c>
      <c r="I129" t="s">
        <v>35</v>
      </c>
      <c r="J129" s="1">
        <v>45016</v>
      </c>
      <c r="K129" t="s">
        <v>52</v>
      </c>
      <c r="L129" t="s">
        <v>64</v>
      </c>
      <c r="M129" t="s">
        <v>2210</v>
      </c>
      <c r="N129" t="s">
        <v>2211</v>
      </c>
      <c r="O129" t="s">
        <v>1743</v>
      </c>
      <c r="P129" t="s">
        <v>2212</v>
      </c>
      <c r="Q129" t="s">
        <v>2213</v>
      </c>
      <c r="R129" t="s">
        <v>2307</v>
      </c>
      <c r="S129" t="s">
        <v>2563</v>
      </c>
      <c r="T129" t="s">
        <v>1475</v>
      </c>
      <c r="U129" t="s">
        <v>801</v>
      </c>
      <c r="V129" t="s">
        <v>2413</v>
      </c>
      <c r="W129" t="str">
        <f>HYPERLINK("https://esastar-publication.sso.esa.int/nonEsaTenderActions/details/13019", "https://esastar-publication.sso.esa.int/nonEsaTenderActions/details/13019")</f>
        <v>https://esastar-publication.sso.esa.int/nonEsaTenderActions/details/13019</v>
      </c>
    </row>
    <row r="130" spans="1:23" x14ac:dyDescent="0.35">
      <c r="A130" t="s">
        <v>2634</v>
      </c>
      <c r="B130" t="s">
        <v>32</v>
      </c>
      <c r="C130" t="s">
        <v>2635</v>
      </c>
      <c r="D130" t="s">
        <v>34</v>
      </c>
      <c r="E130" s="1">
        <v>45016</v>
      </c>
      <c r="F130" s="1">
        <v>45630</v>
      </c>
      <c r="G130" s="1">
        <v>45698</v>
      </c>
      <c r="H130" s="1">
        <v>45698</v>
      </c>
      <c r="I130" s="1">
        <v>45698</v>
      </c>
      <c r="J130" s="1">
        <v>45664</v>
      </c>
      <c r="K130" t="s">
        <v>2230</v>
      </c>
      <c r="L130" t="s">
        <v>64</v>
      </c>
      <c r="M130" t="s">
        <v>2210</v>
      </c>
      <c r="N130" t="s">
        <v>2211</v>
      </c>
      <c r="O130" t="s">
        <v>1743</v>
      </c>
      <c r="P130" t="s">
        <v>2212</v>
      </c>
      <c r="Q130" t="s">
        <v>2213</v>
      </c>
      <c r="R130" t="s">
        <v>2307</v>
      </c>
      <c r="S130" t="s">
        <v>2563</v>
      </c>
      <c r="T130" t="s">
        <v>1475</v>
      </c>
      <c r="U130" t="s">
        <v>801</v>
      </c>
      <c r="V130" t="s">
        <v>2413</v>
      </c>
      <c r="W130" t="str">
        <f>HYPERLINK("https://esastar-publication.sso.esa.int/nonEsaTenderActions/details/13017", "https://esastar-publication.sso.esa.int/nonEsaTenderActions/details/13017")</f>
        <v>https://esastar-publication.sso.esa.int/nonEsaTenderActions/details/13017</v>
      </c>
    </row>
    <row r="131" spans="1:23" hidden="1" x14ac:dyDescent="0.35">
      <c r="A131" t="s">
        <v>2636</v>
      </c>
      <c r="B131" t="s">
        <v>50</v>
      </c>
      <c r="C131" t="s">
        <v>2637</v>
      </c>
      <c r="D131" t="s">
        <v>34</v>
      </c>
      <c r="E131" s="1">
        <v>45016</v>
      </c>
      <c r="F131" t="s">
        <v>35</v>
      </c>
      <c r="G131" t="s">
        <v>35</v>
      </c>
      <c r="H131" t="s">
        <v>35</v>
      </c>
      <c r="I131" t="s">
        <v>35</v>
      </c>
      <c r="J131" s="1">
        <v>45016</v>
      </c>
      <c r="K131" t="s">
        <v>52</v>
      </c>
      <c r="L131" t="s">
        <v>38</v>
      </c>
      <c r="M131" t="s">
        <v>2210</v>
      </c>
      <c r="N131" t="s">
        <v>2211</v>
      </c>
      <c r="O131" t="s">
        <v>1743</v>
      </c>
      <c r="P131" t="s">
        <v>2212</v>
      </c>
      <c r="Q131" t="s">
        <v>2213</v>
      </c>
      <c r="R131" t="s">
        <v>2307</v>
      </c>
      <c r="S131" t="s">
        <v>2563</v>
      </c>
      <c r="T131" t="s">
        <v>1475</v>
      </c>
      <c r="U131" t="s">
        <v>801</v>
      </c>
      <c r="V131" t="s">
        <v>609</v>
      </c>
      <c r="W131" t="str">
        <f>HYPERLINK("https://esastar-publication.sso.esa.int/nonEsaTenderActions/details/13016", "https://esastar-publication.sso.esa.int/nonEsaTenderActions/details/13016")</f>
        <v>https://esastar-publication.sso.esa.int/nonEsaTenderActions/details/13016</v>
      </c>
    </row>
    <row r="132" spans="1:23" hidden="1" x14ac:dyDescent="0.35">
      <c r="A132" t="s">
        <v>2638</v>
      </c>
      <c r="B132" t="s">
        <v>50</v>
      </c>
      <c r="C132" t="s">
        <v>2639</v>
      </c>
      <c r="D132" t="s">
        <v>34</v>
      </c>
      <c r="E132" s="1">
        <v>45016</v>
      </c>
      <c r="F132" t="s">
        <v>35</v>
      </c>
      <c r="G132" t="s">
        <v>35</v>
      </c>
      <c r="H132" t="s">
        <v>35</v>
      </c>
      <c r="I132" t="s">
        <v>35</v>
      </c>
      <c r="J132" s="1">
        <v>45016</v>
      </c>
      <c r="K132" t="s">
        <v>52</v>
      </c>
      <c r="L132" t="s">
        <v>64</v>
      </c>
      <c r="M132" t="s">
        <v>2210</v>
      </c>
      <c r="N132" t="s">
        <v>2211</v>
      </c>
      <c r="O132" t="s">
        <v>1743</v>
      </c>
      <c r="P132" t="s">
        <v>2212</v>
      </c>
      <c r="Q132" t="s">
        <v>2213</v>
      </c>
      <c r="R132" t="s">
        <v>2307</v>
      </c>
      <c r="S132" t="s">
        <v>2563</v>
      </c>
      <c r="T132" t="s">
        <v>1475</v>
      </c>
      <c r="U132" t="s">
        <v>801</v>
      </c>
      <c r="V132" t="s">
        <v>2565</v>
      </c>
      <c r="W132" t="str">
        <f>HYPERLINK("https://esastar-publication.sso.esa.int/nonEsaTenderActions/details/13015", "https://esastar-publication.sso.esa.int/nonEsaTenderActions/details/13015")</f>
        <v>https://esastar-publication.sso.esa.int/nonEsaTenderActions/details/13015</v>
      </c>
    </row>
    <row r="133" spans="1:23" hidden="1" x14ac:dyDescent="0.35">
      <c r="A133" t="s">
        <v>2640</v>
      </c>
      <c r="B133" t="s">
        <v>50</v>
      </c>
      <c r="C133" t="s">
        <v>2641</v>
      </c>
      <c r="D133" t="s">
        <v>34</v>
      </c>
      <c r="E133" s="1">
        <v>45016</v>
      </c>
      <c r="F133" t="s">
        <v>35</v>
      </c>
      <c r="G133" t="s">
        <v>35</v>
      </c>
      <c r="H133" t="s">
        <v>35</v>
      </c>
      <c r="I133" t="s">
        <v>35</v>
      </c>
      <c r="J133" s="1">
        <v>45016</v>
      </c>
      <c r="K133" t="s">
        <v>52</v>
      </c>
      <c r="L133" t="s">
        <v>64</v>
      </c>
      <c r="M133" t="s">
        <v>2210</v>
      </c>
      <c r="N133" t="s">
        <v>2211</v>
      </c>
      <c r="O133" t="s">
        <v>1743</v>
      </c>
      <c r="P133" t="s">
        <v>2212</v>
      </c>
      <c r="Q133" t="s">
        <v>2213</v>
      </c>
      <c r="R133" t="s">
        <v>2307</v>
      </c>
      <c r="S133" t="s">
        <v>2563</v>
      </c>
      <c r="T133" t="s">
        <v>1475</v>
      </c>
      <c r="U133" t="s">
        <v>801</v>
      </c>
      <c r="V133" t="s">
        <v>609</v>
      </c>
      <c r="W133" t="str">
        <f>HYPERLINK("https://esastar-publication.sso.esa.int/nonEsaTenderActions/details/13014", "https://esastar-publication.sso.esa.int/nonEsaTenderActions/details/13014")</f>
        <v>https://esastar-publication.sso.esa.int/nonEsaTenderActions/details/13014</v>
      </c>
    </row>
    <row r="134" spans="1:23" hidden="1" x14ac:dyDescent="0.35">
      <c r="A134" t="s">
        <v>2642</v>
      </c>
      <c r="B134" t="s">
        <v>50</v>
      </c>
      <c r="C134" t="s">
        <v>2643</v>
      </c>
      <c r="D134" t="s">
        <v>34</v>
      </c>
      <c r="E134" s="1">
        <v>45016</v>
      </c>
      <c r="F134" t="s">
        <v>35</v>
      </c>
      <c r="G134" t="s">
        <v>35</v>
      </c>
      <c r="H134" t="s">
        <v>35</v>
      </c>
      <c r="I134" t="s">
        <v>35</v>
      </c>
      <c r="J134" s="1">
        <v>45016</v>
      </c>
      <c r="K134" t="s">
        <v>52</v>
      </c>
      <c r="L134" t="s">
        <v>64</v>
      </c>
      <c r="M134" t="s">
        <v>2210</v>
      </c>
      <c r="N134" t="s">
        <v>2211</v>
      </c>
      <c r="O134" t="s">
        <v>1743</v>
      </c>
      <c r="P134" t="s">
        <v>2212</v>
      </c>
      <c r="Q134" t="s">
        <v>2213</v>
      </c>
      <c r="R134" t="s">
        <v>2307</v>
      </c>
      <c r="S134" t="s">
        <v>2563</v>
      </c>
      <c r="T134" t="s">
        <v>1475</v>
      </c>
      <c r="U134" t="s">
        <v>2543</v>
      </c>
      <c r="V134" t="s">
        <v>2565</v>
      </c>
      <c r="W134" t="str">
        <f>HYPERLINK("https://esastar-publication.sso.esa.int/nonEsaTenderActions/details/13013", "https://esastar-publication.sso.esa.int/nonEsaTenderActions/details/13013")</f>
        <v>https://esastar-publication.sso.esa.int/nonEsaTenderActions/details/13013</v>
      </c>
    </row>
    <row r="135" spans="1:23" x14ac:dyDescent="0.35">
      <c r="A135" t="s">
        <v>2644</v>
      </c>
      <c r="B135" t="s">
        <v>32</v>
      </c>
      <c r="C135" t="s">
        <v>2645</v>
      </c>
      <c r="D135" t="s">
        <v>34</v>
      </c>
      <c r="E135" s="1">
        <v>45006</v>
      </c>
      <c r="F135" s="1">
        <v>45016</v>
      </c>
      <c r="G135" s="1">
        <v>45040</v>
      </c>
      <c r="H135" s="1">
        <v>45040</v>
      </c>
      <c r="I135" s="1">
        <v>45040</v>
      </c>
      <c r="J135" s="1">
        <v>45016</v>
      </c>
      <c r="K135" t="s">
        <v>122</v>
      </c>
      <c r="L135" t="s">
        <v>64</v>
      </c>
      <c r="M135" t="s">
        <v>2210</v>
      </c>
      <c r="N135" t="s">
        <v>2211</v>
      </c>
      <c r="O135" t="s">
        <v>1743</v>
      </c>
      <c r="P135" t="s">
        <v>2212</v>
      </c>
      <c r="Q135" t="s">
        <v>2213</v>
      </c>
      <c r="R135" t="s">
        <v>2457</v>
      </c>
      <c r="S135" t="s">
        <v>2456</v>
      </c>
      <c r="T135" t="s">
        <v>1475</v>
      </c>
      <c r="U135" t="s">
        <v>2646</v>
      </c>
      <c r="V135" t="s">
        <v>2609</v>
      </c>
      <c r="W135" t="str">
        <f>HYPERLINK("https://esastar-publication.sso.esa.int/nonEsaTenderActions/details/12999", "https://esastar-publication.sso.esa.int/nonEsaTenderActions/details/12999")</f>
        <v>https://esastar-publication.sso.esa.int/nonEsaTenderActions/details/12999</v>
      </c>
    </row>
    <row r="136" spans="1:23" hidden="1" x14ac:dyDescent="0.35">
      <c r="A136" t="s">
        <v>2647</v>
      </c>
      <c r="B136" t="s">
        <v>50</v>
      </c>
      <c r="C136" t="s">
        <v>2648</v>
      </c>
      <c r="D136" t="s">
        <v>34</v>
      </c>
      <c r="E136" s="1">
        <v>44985</v>
      </c>
      <c r="F136" t="s">
        <v>35</v>
      </c>
      <c r="G136" t="s">
        <v>35</v>
      </c>
      <c r="H136" t="s">
        <v>35</v>
      </c>
      <c r="I136" t="s">
        <v>35</v>
      </c>
      <c r="J136" s="1">
        <v>44985</v>
      </c>
      <c r="K136" t="s">
        <v>52</v>
      </c>
      <c r="L136" t="s">
        <v>64</v>
      </c>
      <c r="M136" t="s">
        <v>2210</v>
      </c>
      <c r="N136" t="s">
        <v>2211</v>
      </c>
      <c r="O136" t="s">
        <v>1743</v>
      </c>
      <c r="P136" t="s">
        <v>2212</v>
      </c>
      <c r="Q136" t="s">
        <v>2213</v>
      </c>
      <c r="R136" t="s">
        <v>2457</v>
      </c>
      <c r="S136" t="s">
        <v>2456</v>
      </c>
      <c r="T136" t="s">
        <v>1475</v>
      </c>
      <c r="U136" t="s">
        <v>2543</v>
      </c>
      <c r="V136" t="s">
        <v>2609</v>
      </c>
      <c r="W136" t="str">
        <f>HYPERLINK("https://esastar-publication.sso.esa.int/nonEsaTenderActions/details/12977", "https://esastar-publication.sso.esa.int/nonEsaTenderActions/details/12977")</f>
        <v>https://esastar-publication.sso.esa.int/nonEsaTenderActions/details/12977</v>
      </c>
    </row>
    <row r="137" spans="1:23" x14ac:dyDescent="0.35">
      <c r="A137" t="s">
        <v>2649</v>
      </c>
      <c r="B137" t="s">
        <v>32</v>
      </c>
      <c r="C137" t="s">
        <v>2650</v>
      </c>
      <c r="D137" t="s">
        <v>34</v>
      </c>
      <c r="E137" s="1">
        <v>44985</v>
      </c>
      <c r="F137" s="1">
        <v>45720</v>
      </c>
      <c r="G137" s="1">
        <v>45727</v>
      </c>
      <c r="H137" s="1">
        <v>45727</v>
      </c>
      <c r="I137" s="1">
        <v>45727</v>
      </c>
      <c r="J137" s="1">
        <v>45720</v>
      </c>
      <c r="K137" t="s">
        <v>122</v>
      </c>
      <c r="L137" t="s">
        <v>64</v>
      </c>
      <c r="M137" t="s">
        <v>2210</v>
      </c>
      <c r="N137" t="s">
        <v>2211</v>
      </c>
      <c r="O137" t="s">
        <v>1743</v>
      </c>
      <c r="P137" t="s">
        <v>2212</v>
      </c>
      <c r="Q137" t="s">
        <v>2213</v>
      </c>
      <c r="R137" t="s">
        <v>2457</v>
      </c>
      <c r="S137" t="s">
        <v>2456</v>
      </c>
      <c r="T137" t="s">
        <v>1475</v>
      </c>
      <c r="U137" t="s">
        <v>2651</v>
      </c>
      <c r="V137" t="s">
        <v>2609</v>
      </c>
      <c r="W137" t="str">
        <f>HYPERLINK("https://esastar-publication.sso.esa.int/nonEsaTenderActions/details/12976", "https://esastar-publication.sso.esa.int/nonEsaTenderActions/details/12976")</f>
        <v>https://esastar-publication.sso.esa.int/nonEsaTenderActions/details/12976</v>
      </c>
    </row>
    <row r="138" spans="1:23" hidden="1" x14ac:dyDescent="0.35">
      <c r="A138" t="s">
        <v>2652</v>
      </c>
      <c r="B138" t="s">
        <v>50</v>
      </c>
      <c r="C138" t="s">
        <v>2653</v>
      </c>
      <c r="D138" t="s">
        <v>34</v>
      </c>
      <c r="E138" s="1">
        <v>44956</v>
      </c>
      <c r="F138" t="s">
        <v>35</v>
      </c>
      <c r="G138" t="s">
        <v>35</v>
      </c>
      <c r="H138" t="s">
        <v>35</v>
      </c>
      <c r="I138" t="s">
        <v>35</v>
      </c>
      <c r="J138" s="1">
        <v>44956</v>
      </c>
      <c r="K138" t="s">
        <v>52</v>
      </c>
      <c r="L138" t="s">
        <v>64</v>
      </c>
      <c r="M138" t="s">
        <v>2210</v>
      </c>
      <c r="N138" t="s">
        <v>2211</v>
      </c>
      <c r="O138" t="s">
        <v>1743</v>
      </c>
      <c r="P138" t="s">
        <v>2212</v>
      </c>
      <c r="Q138" t="s">
        <v>2213</v>
      </c>
      <c r="R138" t="s">
        <v>2457</v>
      </c>
      <c r="S138" t="s">
        <v>2456</v>
      </c>
      <c r="T138" t="s">
        <v>1475</v>
      </c>
      <c r="U138" t="s">
        <v>1799</v>
      </c>
      <c r="V138" t="s">
        <v>2609</v>
      </c>
      <c r="W138" t="str">
        <f>HYPERLINK("https://esastar-publication.sso.esa.int/nonEsaTenderActions/details/12945", "https://esastar-publication.sso.esa.int/nonEsaTenderActions/details/12945")</f>
        <v>https://esastar-publication.sso.esa.int/nonEsaTenderActions/details/12945</v>
      </c>
    </row>
    <row r="139" spans="1:23" hidden="1" x14ac:dyDescent="0.35">
      <c r="A139" t="s">
        <v>2654</v>
      </c>
      <c r="B139" t="s">
        <v>50</v>
      </c>
      <c r="C139" t="s">
        <v>2655</v>
      </c>
      <c r="D139" t="s">
        <v>34</v>
      </c>
      <c r="E139" s="1">
        <v>44956</v>
      </c>
      <c r="F139" t="s">
        <v>35</v>
      </c>
      <c r="G139" t="s">
        <v>35</v>
      </c>
      <c r="H139" t="s">
        <v>35</v>
      </c>
      <c r="I139" t="s">
        <v>35</v>
      </c>
      <c r="J139" s="1">
        <v>44956</v>
      </c>
      <c r="K139" t="s">
        <v>52</v>
      </c>
      <c r="L139" t="s">
        <v>64</v>
      </c>
      <c r="M139" t="s">
        <v>2210</v>
      </c>
      <c r="N139" t="s">
        <v>2211</v>
      </c>
      <c r="O139" t="s">
        <v>1743</v>
      </c>
      <c r="P139" t="s">
        <v>2212</v>
      </c>
      <c r="Q139" t="s">
        <v>2213</v>
      </c>
      <c r="R139" t="s">
        <v>2457</v>
      </c>
      <c r="S139" t="s">
        <v>2456</v>
      </c>
      <c r="T139" t="s">
        <v>1475</v>
      </c>
      <c r="U139" t="s">
        <v>2656</v>
      </c>
      <c r="V139" t="s">
        <v>2609</v>
      </c>
      <c r="W139" t="str">
        <f>HYPERLINK("https://esastar-publication.sso.esa.int/nonEsaTenderActions/details/12944", "https://esastar-publication.sso.esa.int/nonEsaTenderActions/details/12944")</f>
        <v>https://esastar-publication.sso.esa.int/nonEsaTenderActions/details/12944</v>
      </c>
    </row>
    <row r="140" spans="1:23" x14ac:dyDescent="0.35">
      <c r="A140" t="s">
        <v>2657</v>
      </c>
      <c r="B140" t="s">
        <v>32</v>
      </c>
      <c r="C140" t="s">
        <v>2658</v>
      </c>
      <c r="D140" t="s">
        <v>34</v>
      </c>
      <c r="E140" s="1">
        <v>44890</v>
      </c>
      <c r="F140" s="1">
        <v>46014</v>
      </c>
      <c r="G140" s="1">
        <v>46080</v>
      </c>
      <c r="H140" s="1">
        <v>46080</v>
      </c>
      <c r="I140" s="1">
        <v>46080</v>
      </c>
      <c r="J140" s="1">
        <v>46014</v>
      </c>
      <c r="K140" t="s">
        <v>122</v>
      </c>
      <c r="L140" t="s">
        <v>38</v>
      </c>
      <c r="M140" t="s">
        <v>2210</v>
      </c>
      <c r="N140" t="s">
        <v>2211</v>
      </c>
      <c r="O140" t="s">
        <v>1743</v>
      </c>
      <c r="P140" t="s">
        <v>2212</v>
      </c>
      <c r="Q140" t="s">
        <v>2213</v>
      </c>
      <c r="R140" t="s">
        <v>2322</v>
      </c>
      <c r="S140" t="s">
        <v>2307</v>
      </c>
      <c r="T140" t="s">
        <v>1475</v>
      </c>
      <c r="U140" t="s">
        <v>1765</v>
      </c>
      <c r="V140" t="s">
        <v>2282</v>
      </c>
      <c r="W140" t="str">
        <f>HYPERLINK("https://esastar-publication.sso.esa.int/nonEsaTenderActions/details/12879", "https://esastar-publication.sso.esa.int/nonEsaTenderActions/details/12879")</f>
        <v>https://esastar-publication.sso.esa.int/nonEsaTenderActions/details/12879</v>
      </c>
    </row>
    <row r="141" spans="1:23" hidden="1" x14ac:dyDescent="0.35">
      <c r="A141" t="s">
        <v>2659</v>
      </c>
      <c r="B141" t="s">
        <v>50</v>
      </c>
      <c r="C141" t="s">
        <v>2660</v>
      </c>
      <c r="D141" t="s">
        <v>34</v>
      </c>
      <c r="E141" s="1">
        <v>44890</v>
      </c>
      <c r="F141" t="s">
        <v>35</v>
      </c>
      <c r="G141" t="s">
        <v>35</v>
      </c>
      <c r="H141" t="s">
        <v>35</v>
      </c>
      <c r="I141" t="s">
        <v>35</v>
      </c>
      <c r="J141" s="1">
        <v>44890</v>
      </c>
      <c r="K141" t="s">
        <v>52</v>
      </c>
      <c r="L141" t="s">
        <v>38</v>
      </c>
      <c r="M141" t="s">
        <v>2210</v>
      </c>
      <c r="N141" t="s">
        <v>2211</v>
      </c>
      <c r="O141" t="s">
        <v>1743</v>
      </c>
      <c r="P141" t="s">
        <v>2212</v>
      </c>
      <c r="Q141" t="s">
        <v>2213</v>
      </c>
      <c r="R141" t="s">
        <v>2322</v>
      </c>
      <c r="S141" t="s">
        <v>2307</v>
      </c>
      <c r="T141" t="s">
        <v>1475</v>
      </c>
      <c r="U141" t="s">
        <v>1765</v>
      </c>
      <c r="V141" t="s">
        <v>2282</v>
      </c>
      <c r="W141" t="str">
        <f>HYPERLINK("https://esastar-publication.sso.esa.int/nonEsaTenderActions/details/12878", "https://esastar-publication.sso.esa.int/nonEsaTenderActions/details/12878")</f>
        <v>https://esastar-publication.sso.esa.int/nonEsaTenderActions/details/12878</v>
      </c>
    </row>
    <row r="142" spans="1:23" x14ac:dyDescent="0.35">
      <c r="A142" t="s">
        <v>2661</v>
      </c>
      <c r="B142" t="s">
        <v>32</v>
      </c>
      <c r="C142" t="s">
        <v>2662</v>
      </c>
      <c r="D142" t="s">
        <v>34</v>
      </c>
      <c r="E142" s="1">
        <v>44862</v>
      </c>
      <c r="F142" s="1">
        <v>45159</v>
      </c>
      <c r="G142" s="1">
        <v>45260</v>
      </c>
      <c r="H142" s="1">
        <v>45260</v>
      </c>
      <c r="I142" s="1">
        <v>45260</v>
      </c>
      <c r="J142" s="1">
        <v>45245</v>
      </c>
      <c r="K142" t="s">
        <v>2230</v>
      </c>
      <c r="L142" t="s">
        <v>64</v>
      </c>
      <c r="M142" t="s">
        <v>2210</v>
      </c>
      <c r="N142" t="s">
        <v>2211</v>
      </c>
      <c r="O142" t="s">
        <v>1743</v>
      </c>
      <c r="P142" t="s">
        <v>2212</v>
      </c>
      <c r="Q142" t="s">
        <v>2213</v>
      </c>
      <c r="R142" t="s">
        <v>2322</v>
      </c>
      <c r="S142" t="s">
        <v>2307</v>
      </c>
      <c r="T142" t="s">
        <v>2520</v>
      </c>
      <c r="U142" t="s">
        <v>1013</v>
      </c>
      <c r="V142" t="s">
        <v>1652</v>
      </c>
      <c r="W142" t="str">
        <f>HYPERLINK("https://esastar-publication.sso.esa.int/nonEsaTenderActions/details/12844", "https://esastar-publication.sso.esa.int/nonEsaTenderActions/details/12844")</f>
        <v>https://esastar-publication.sso.esa.int/nonEsaTenderActions/details/12844</v>
      </c>
    </row>
    <row r="143" spans="1:23" x14ac:dyDescent="0.35">
      <c r="A143" t="s">
        <v>2663</v>
      </c>
      <c r="B143" t="s">
        <v>32</v>
      </c>
      <c r="C143" t="s">
        <v>2664</v>
      </c>
      <c r="D143" t="s">
        <v>34</v>
      </c>
      <c r="E143" s="1">
        <v>44862</v>
      </c>
      <c r="F143" s="1">
        <v>45160</v>
      </c>
      <c r="G143" s="1">
        <v>45260</v>
      </c>
      <c r="H143" s="1">
        <v>45260</v>
      </c>
      <c r="I143" s="1">
        <v>45260</v>
      </c>
      <c r="J143" s="1">
        <v>45245</v>
      </c>
      <c r="K143" t="s">
        <v>2230</v>
      </c>
      <c r="L143" t="s">
        <v>64</v>
      </c>
      <c r="M143" t="s">
        <v>2210</v>
      </c>
      <c r="N143" t="s">
        <v>2211</v>
      </c>
      <c r="O143" t="s">
        <v>1743</v>
      </c>
      <c r="P143" t="s">
        <v>2212</v>
      </c>
      <c r="Q143" t="s">
        <v>2213</v>
      </c>
      <c r="R143" t="s">
        <v>2322</v>
      </c>
      <c r="S143" t="s">
        <v>2307</v>
      </c>
      <c r="T143" t="s">
        <v>1475</v>
      </c>
      <c r="U143" t="s">
        <v>1013</v>
      </c>
      <c r="V143" t="s">
        <v>1652</v>
      </c>
      <c r="W143" t="str">
        <f>HYPERLINK("https://esastar-publication.sso.esa.int/nonEsaTenderActions/details/12843", "https://esastar-publication.sso.esa.int/nonEsaTenderActions/details/12843")</f>
        <v>https://esastar-publication.sso.esa.int/nonEsaTenderActions/details/12843</v>
      </c>
    </row>
    <row r="144" spans="1:23" hidden="1" x14ac:dyDescent="0.35">
      <c r="A144" t="s">
        <v>2665</v>
      </c>
      <c r="B144" t="s">
        <v>50</v>
      </c>
      <c r="C144" t="s">
        <v>2666</v>
      </c>
      <c r="D144" t="s">
        <v>34</v>
      </c>
      <c r="E144" s="1">
        <v>44809</v>
      </c>
      <c r="F144" t="s">
        <v>35</v>
      </c>
      <c r="G144" t="s">
        <v>35</v>
      </c>
      <c r="H144" t="s">
        <v>35</v>
      </c>
      <c r="I144" t="s">
        <v>35</v>
      </c>
      <c r="J144" s="1">
        <v>44809</v>
      </c>
      <c r="K144" t="s">
        <v>52</v>
      </c>
      <c r="L144" t="s">
        <v>64</v>
      </c>
      <c r="M144" t="s">
        <v>2210</v>
      </c>
      <c r="N144" t="s">
        <v>2211</v>
      </c>
      <c r="O144" t="s">
        <v>1743</v>
      </c>
      <c r="P144" t="s">
        <v>2212</v>
      </c>
      <c r="Q144" t="s">
        <v>2213</v>
      </c>
      <c r="R144" t="s">
        <v>2457</v>
      </c>
      <c r="S144" t="s">
        <v>2456</v>
      </c>
      <c r="T144" t="s">
        <v>1475</v>
      </c>
      <c r="U144" t="s">
        <v>2270</v>
      </c>
      <c r="V144" t="s">
        <v>2609</v>
      </c>
      <c r="W144" t="str">
        <f>HYPERLINK("https://esastar-publication.sso.esa.int/nonEsaTenderActions/details/12736", "https://esastar-publication.sso.esa.int/nonEsaTenderActions/details/12736")</f>
        <v>https://esastar-publication.sso.esa.int/nonEsaTenderActions/details/12736</v>
      </c>
    </row>
    <row r="145" spans="1:23" hidden="1" x14ac:dyDescent="0.35">
      <c r="A145" t="s">
        <v>2667</v>
      </c>
      <c r="B145" t="s">
        <v>50</v>
      </c>
      <c r="C145" t="s">
        <v>2668</v>
      </c>
      <c r="D145" t="s">
        <v>34</v>
      </c>
      <c r="E145" s="1">
        <v>44785</v>
      </c>
      <c r="F145" t="s">
        <v>35</v>
      </c>
      <c r="G145" t="s">
        <v>35</v>
      </c>
      <c r="H145" t="s">
        <v>35</v>
      </c>
      <c r="I145" t="s">
        <v>35</v>
      </c>
      <c r="J145" s="1">
        <v>44785</v>
      </c>
      <c r="K145" t="s">
        <v>52</v>
      </c>
      <c r="L145" t="s">
        <v>2405</v>
      </c>
      <c r="M145" t="s">
        <v>2669</v>
      </c>
      <c r="N145" t="s">
        <v>2670</v>
      </c>
      <c r="O145" t="s">
        <v>2556</v>
      </c>
      <c r="P145" t="s">
        <v>2671</v>
      </c>
      <c r="Q145" t="s">
        <v>2672</v>
      </c>
      <c r="R145" t="s">
        <v>2673</v>
      </c>
      <c r="S145" t="s">
        <v>2674</v>
      </c>
      <c r="T145" t="s">
        <v>2675</v>
      </c>
      <c r="U145" t="s">
        <v>1765</v>
      </c>
      <c r="V145" t="s">
        <v>2676</v>
      </c>
      <c r="W145" t="str">
        <f>HYPERLINK("https://esastar-publication.sso.esa.int/nonEsaTenderActions/details/12704", "https://esastar-publication.sso.esa.int/nonEsaTenderActions/details/12704")</f>
        <v>https://esastar-publication.sso.esa.int/nonEsaTenderActions/details/12704</v>
      </c>
    </row>
    <row r="146" spans="1:23" hidden="1" x14ac:dyDescent="0.35">
      <c r="A146" t="s">
        <v>2677</v>
      </c>
      <c r="B146" t="s">
        <v>50</v>
      </c>
      <c r="C146" t="s">
        <v>2678</v>
      </c>
      <c r="D146" t="s">
        <v>34</v>
      </c>
      <c r="E146" s="1">
        <v>44781</v>
      </c>
      <c r="F146" t="s">
        <v>35</v>
      </c>
      <c r="G146" t="s">
        <v>35</v>
      </c>
      <c r="H146" t="s">
        <v>35</v>
      </c>
      <c r="I146" t="s">
        <v>35</v>
      </c>
      <c r="J146" s="1">
        <v>44781</v>
      </c>
      <c r="K146" t="s">
        <v>52</v>
      </c>
      <c r="L146" t="s">
        <v>38</v>
      </c>
      <c r="M146" t="s">
        <v>2210</v>
      </c>
      <c r="N146" t="s">
        <v>2211</v>
      </c>
      <c r="O146" t="s">
        <v>1743</v>
      </c>
      <c r="P146" t="s">
        <v>2212</v>
      </c>
      <c r="Q146" t="s">
        <v>2213</v>
      </c>
      <c r="R146" t="s">
        <v>2563</v>
      </c>
      <c r="S146" t="s">
        <v>2456</v>
      </c>
      <c r="T146" t="s">
        <v>1475</v>
      </c>
      <c r="U146" t="s">
        <v>2646</v>
      </c>
      <c r="V146" t="s">
        <v>2609</v>
      </c>
      <c r="W146" t="str">
        <f>HYPERLINK("https://esastar-publication.sso.esa.int/nonEsaTenderActions/details/12703", "https://esastar-publication.sso.esa.int/nonEsaTenderActions/details/12703")</f>
        <v>https://esastar-publication.sso.esa.int/nonEsaTenderActions/details/12703</v>
      </c>
    </row>
    <row r="147" spans="1:23" hidden="1" x14ac:dyDescent="0.35">
      <c r="A147" t="s">
        <v>2679</v>
      </c>
      <c r="B147" t="s">
        <v>50</v>
      </c>
      <c r="C147" t="s">
        <v>2680</v>
      </c>
      <c r="D147" t="s">
        <v>34</v>
      </c>
      <c r="E147" s="1">
        <v>44770</v>
      </c>
      <c r="F147" t="s">
        <v>35</v>
      </c>
      <c r="G147" t="s">
        <v>35</v>
      </c>
      <c r="H147" t="s">
        <v>35</v>
      </c>
      <c r="I147" t="s">
        <v>35</v>
      </c>
      <c r="J147" s="1">
        <v>44770</v>
      </c>
      <c r="K147" t="s">
        <v>52</v>
      </c>
      <c r="L147" t="s">
        <v>64</v>
      </c>
      <c r="M147" t="s">
        <v>2210</v>
      </c>
      <c r="N147" t="s">
        <v>2211</v>
      </c>
      <c r="O147" t="s">
        <v>1743</v>
      </c>
      <c r="P147" t="s">
        <v>2212</v>
      </c>
      <c r="Q147" t="s">
        <v>2213</v>
      </c>
      <c r="R147" t="s">
        <v>2307</v>
      </c>
      <c r="S147" t="s">
        <v>2322</v>
      </c>
      <c r="T147" t="s">
        <v>1475</v>
      </c>
      <c r="U147" t="s">
        <v>2681</v>
      </c>
      <c r="V147" t="s">
        <v>760</v>
      </c>
      <c r="W147" t="str">
        <f>HYPERLINK("https://esastar-publication.sso.esa.int/nonEsaTenderActions/details/12680", "https://esastar-publication.sso.esa.int/nonEsaTenderActions/details/12680")</f>
        <v>https://esastar-publication.sso.esa.int/nonEsaTenderActions/details/12680</v>
      </c>
    </row>
    <row r="148" spans="1:23" x14ac:dyDescent="0.35">
      <c r="A148" t="s">
        <v>2682</v>
      </c>
      <c r="B148" t="s">
        <v>32</v>
      </c>
      <c r="C148" t="s">
        <v>2683</v>
      </c>
      <c r="D148" t="s">
        <v>34</v>
      </c>
      <c r="E148" s="1">
        <v>44764</v>
      </c>
      <c r="F148" s="1">
        <v>45140</v>
      </c>
      <c r="G148" s="1">
        <v>45260</v>
      </c>
      <c r="H148" s="1">
        <v>45260</v>
      </c>
      <c r="I148" s="1">
        <v>45260</v>
      </c>
      <c r="J148" s="1">
        <v>45243</v>
      </c>
      <c r="K148" t="s">
        <v>2230</v>
      </c>
      <c r="L148" t="s">
        <v>64</v>
      </c>
      <c r="M148" t="s">
        <v>2210</v>
      </c>
      <c r="N148" t="s">
        <v>2211</v>
      </c>
      <c r="O148" t="s">
        <v>1743</v>
      </c>
      <c r="P148" t="s">
        <v>2212</v>
      </c>
      <c r="Q148" t="s">
        <v>2213</v>
      </c>
      <c r="R148" t="s">
        <v>2307</v>
      </c>
      <c r="S148" t="s">
        <v>2322</v>
      </c>
      <c r="T148" t="s">
        <v>1475</v>
      </c>
      <c r="U148" t="s">
        <v>1013</v>
      </c>
      <c r="V148" t="s">
        <v>1652</v>
      </c>
      <c r="W148" t="str">
        <f>HYPERLINK("https://esastar-publication.sso.esa.int/nonEsaTenderActions/details/12668", "https://esastar-publication.sso.esa.int/nonEsaTenderActions/details/12668")</f>
        <v>https://esastar-publication.sso.esa.int/nonEsaTenderActions/details/12668</v>
      </c>
    </row>
    <row r="149" spans="1:23" x14ac:dyDescent="0.35">
      <c r="A149" t="s">
        <v>2684</v>
      </c>
      <c r="B149" t="s">
        <v>32</v>
      </c>
      <c r="C149" t="s">
        <v>2685</v>
      </c>
      <c r="D149" t="s">
        <v>34</v>
      </c>
      <c r="E149" s="1">
        <v>44764</v>
      </c>
      <c r="F149" s="1">
        <v>45140</v>
      </c>
      <c r="G149" s="1">
        <v>45260</v>
      </c>
      <c r="H149" s="1">
        <v>45260</v>
      </c>
      <c r="I149" s="1">
        <v>45260</v>
      </c>
      <c r="J149" s="1">
        <v>45243</v>
      </c>
      <c r="K149" t="s">
        <v>2230</v>
      </c>
      <c r="L149" t="s">
        <v>64</v>
      </c>
      <c r="M149" t="s">
        <v>2210</v>
      </c>
      <c r="N149" t="s">
        <v>2211</v>
      </c>
      <c r="O149" t="s">
        <v>1743</v>
      </c>
      <c r="P149" t="s">
        <v>2212</v>
      </c>
      <c r="Q149" t="s">
        <v>2213</v>
      </c>
      <c r="R149" t="s">
        <v>2307</v>
      </c>
      <c r="S149" t="s">
        <v>2322</v>
      </c>
      <c r="T149" t="s">
        <v>1475</v>
      </c>
      <c r="U149" t="s">
        <v>1013</v>
      </c>
      <c r="V149" t="s">
        <v>1652</v>
      </c>
      <c r="W149" t="str">
        <f>HYPERLINK("https://esastar-publication.sso.esa.int/nonEsaTenderActions/details/12666", "https://esastar-publication.sso.esa.int/nonEsaTenderActions/details/12666")</f>
        <v>https://esastar-publication.sso.esa.int/nonEsaTenderActions/details/12666</v>
      </c>
    </row>
    <row r="150" spans="1:23" x14ac:dyDescent="0.35">
      <c r="A150" t="s">
        <v>2686</v>
      </c>
      <c r="B150" t="s">
        <v>32</v>
      </c>
      <c r="C150" t="s">
        <v>2687</v>
      </c>
      <c r="D150" t="s">
        <v>34</v>
      </c>
      <c r="E150" s="1">
        <v>44764</v>
      </c>
      <c r="F150" s="1">
        <v>45140</v>
      </c>
      <c r="G150" s="1">
        <v>45260</v>
      </c>
      <c r="H150" s="1">
        <v>45260</v>
      </c>
      <c r="I150" s="1">
        <v>45260</v>
      </c>
      <c r="J150" s="1">
        <v>45243</v>
      </c>
      <c r="K150" t="s">
        <v>2230</v>
      </c>
      <c r="L150" t="s">
        <v>64</v>
      </c>
      <c r="M150" t="s">
        <v>2210</v>
      </c>
      <c r="N150" t="s">
        <v>2211</v>
      </c>
      <c r="O150" t="s">
        <v>1743</v>
      </c>
      <c r="P150" t="s">
        <v>2212</v>
      </c>
      <c r="Q150" t="s">
        <v>2213</v>
      </c>
      <c r="R150" t="s">
        <v>2307</v>
      </c>
      <c r="S150" t="s">
        <v>2322</v>
      </c>
      <c r="T150" t="s">
        <v>1475</v>
      </c>
      <c r="U150" t="s">
        <v>1013</v>
      </c>
      <c r="V150" t="s">
        <v>1652</v>
      </c>
      <c r="W150" t="str">
        <f>HYPERLINK("https://esastar-publication.sso.esa.int/nonEsaTenderActions/details/12665", "https://esastar-publication.sso.esa.int/nonEsaTenderActions/details/12665")</f>
        <v>https://esastar-publication.sso.esa.int/nonEsaTenderActions/details/12665</v>
      </c>
    </row>
    <row r="151" spans="1:23" x14ac:dyDescent="0.35">
      <c r="A151" t="s">
        <v>2688</v>
      </c>
      <c r="B151" t="s">
        <v>32</v>
      </c>
      <c r="C151" t="s">
        <v>2689</v>
      </c>
      <c r="D151" t="s">
        <v>34</v>
      </c>
      <c r="E151" s="1">
        <v>44764</v>
      </c>
      <c r="F151" s="1">
        <v>45140</v>
      </c>
      <c r="G151" s="1">
        <v>45260</v>
      </c>
      <c r="H151" s="1">
        <v>45260</v>
      </c>
      <c r="I151" s="1">
        <v>45260</v>
      </c>
      <c r="J151" s="1">
        <v>45243</v>
      </c>
      <c r="K151" t="s">
        <v>2230</v>
      </c>
      <c r="L151" t="s">
        <v>64</v>
      </c>
      <c r="M151" t="s">
        <v>2210</v>
      </c>
      <c r="N151" t="s">
        <v>2211</v>
      </c>
      <c r="O151" t="s">
        <v>1743</v>
      </c>
      <c r="P151" t="s">
        <v>2212</v>
      </c>
      <c r="Q151" t="s">
        <v>2213</v>
      </c>
      <c r="R151" t="s">
        <v>2307</v>
      </c>
      <c r="S151" t="s">
        <v>2322</v>
      </c>
      <c r="T151" t="s">
        <v>1475</v>
      </c>
      <c r="U151" t="s">
        <v>1013</v>
      </c>
      <c r="V151" t="s">
        <v>1652</v>
      </c>
      <c r="W151" t="str">
        <f>HYPERLINK("https://esastar-publication.sso.esa.int/nonEsaTenderActions/details/12664", "https://esastar-publication.sso.esa.int/nonEsaTenderActions/details/12664")</f>
        <v>https://esastar-publication.sso.esa.int/nonEsaTenderActions/details/12664</v>
      </c>
    </row>
    <row r="152" spans="1:23" x14ac:dyDescent="0.35">
      <c r="A152" t="s">
        <v>2690</v>
      </c>
      <c r="B152" t="s">
        <v>32</v>
      </c>
      <c r="C152" t="s">
        <v>2691</v>
      </c>
      <c r="D152" t="s">
        <v>34</v>
      </c>
      <c r="E152" s="1">
        <v>44764</v>
      </c>
      <c r="F152" s="1">
        <v>45140</v>
      </c>
      <c r="G152" s="1">
        <v>45260</v>
      </c>
      <c r="H152" s="1">
        <v>45260</v>
      </c>
      <c r="I152" s="1">
        <v>45260</v>
      </c>
      <c r="J152" s="1">
        <v>45243</v>
      </c>
      <c r="K152" t="s">
        <v>2230</v>
      </c>
      <c r="L152" t="s">
        <v>64</v>
      </c>
      <c r="M152" t="s">
        <v>2210</v>
      </c>
      <c r="N152" t="s">
        <v>2211</v>
      </c>
      <c r="O152" t="s">
        <v>1743</v>
      </c>
      <c r="P152" t="s">
        <v>2212</v>
      </c>
      <c r="Q152" t="s">
        <v>2213</v>
      </c>
      <c r="R152" t="s">
        <v>2307</v>
      </c>
      <c r="S152" t="s">
        <v>2322</v>
      </c>
      <c r="T152" t="s">
        <v>2692</v>
      </c>
      <c r="U152" t="s">
        <v>1013</v>
      </c>
      <c r="V152" t="s">
        <v>1652</v>
      </c>
      <c r="W152" t="str">
        <f>HYPERLINK("https://esastar-publication.sso.esa.int/nonEsaTenderActions/details/12663", "https://esastar-publication.sso.esa.int/nonEsaTenderActions/details/12663")</f>
        <v>https://esastar-publication.sso.esa.int/nonEsaTenderActions/details/12663</v>
      </c>
    </row>
    <row r="153" spans="1:23" x14ac:dyDescent="0.35">
      <c r="A153" t="s">
        <v>2693</v>
      </c>
      <c r="B153" t="s">
        <v>32</v>
      </c>
      <c r="C153" t="s">
        <v>2694</v>
      </c>
      <c r="D153" t="s">
        <v>34</v>
      </c>
      <c r="E153" s="1">
        <v>44764</v>
      </c>
      <c r="F153" s="1">
        <v>45149</v>
      </c>
      <c r="G153" s="1">
        <v>45260</v>
      </c>
      <c r="H153" s="1">
        <v>45260</v>
      </c>
      <c r="I153" s="1">
        <v>45260</v>
      </c>
      <c r="J153" s="1">
        <v>45243</v>
      </c>
      <c r="K153" t="s">
        <v>2230</v>
      </c>
      <c r="L153" t="s">
        <v>64</v>
      </c>
      <c r="M153" t="s">
        <v>2210</v>
      </c>
      <c r="N153" t="s">
        <v>2211</v>
      </c>
      <c r="O153" t="s">
        <v>1743</v>
      </c>
      <c r="P153" t="s">
        <v>2212</v>
      </c>
      <c r="Q153" t="s">
        <v>2213</v>
      </c>
      <c r="R153" t="s">
        <v>2307</v>
      </c>
      <c r="S153" t="s">
        <v>2322</v>
      </c>
      <c r="T153" t="s">
        <v>1475</v>
      </c>
      <c r="U153" t="s">
        <v>1013</v>
      </c>
      <c r="V153" t="s">
        <v>1652</v>
      </c>
      <c r="W153" t="str">
        <f>HYPERLINK("https://esastar-publication.sso.esa.int/nonEsaTenderActions/details/12662", "https://esastar-publication.sso.esa.int/nonEsaTenderActions/details/12662")</f>
        <v>https://esastar-publication.sso.esa.int/nonEsaTenderActions/details/12662</v>
      </c>
    </row>
    <row r="154" spans="1:23" x14ac:dyDescent="0.35">
      <c r="A154" t="s">
        <v>2695</v>
      </c>
      <c r="B154" t="s">
        <v>32</v>
      </c>
      <c r="C154" t="s">
        <v>2696</v>
      </c>
      <c r="D154" t="s">
        <v>34</v>
      </c>
      <c r="E154" s="1">
        <v>44764</v>
      </c>
      <c r="F154" s="1">
        <v>45140</v>
      </c>
      <c r="G154" s="1">
        <v>45260</v>
      </c>
      <c r="H154" s="1">
        <v>45260</v>
      </c>
      <c r="I154" s="1">
        <v>45260</v>
      </c>
      <c r="J154" s="1">
        <v>45243</v>
      </c>
      <c r="K154" t="s">
        <v>2230</v>
      </c>
      <c r="L154" t="s">
        <v>64</v>
      </c>
      <c r="M154" t="s">
        <v>2210</v>
      </c>
      <c r="N154" t="s">
        <v>2211</v>
      </c>
      <c r="O154" t="s">
        <v>1743</v>
      </c>
      <c r="P154" t="s">
        <v>2212</v>
      </c>
      <c r="Q154" t="s">
        <v>2213</v>
      </c>
      <c r="R154" t="s">
        <v>2307</v>
      </c>
      <c r="S154" t="s">
        <v>2322</v>
      </c>
      <c r="T154" t="s">
        <v>1475</v>
      </c>
      <c r="U154" t="s">
        <v>1013</v>
      </c>
      <c r="V154" t="s">
        <v>1652</v>
      </c>
      <c r="W154" t="str">
        <f>HYPERLINK("https://esastar-publication.sso.esa.int/nonEsaTenderActions/details/12661", "https://esastar-publication.sso.esa.int/nonEsaTenderActions/details/12661")</f>
        <v>https://esastar-publication.sso.esa.int/nonEsaTenderActions/details/12661</v>
      </c>
    </row>
    <row r="155" spans="1:23" x14ac:dyDescent="0.35">
      <c r="A155" t="s">
        <v>2697</v>
      </c>
      <c r="B155" t="s">
        <v>32</v>
      </c>
      <c r="C155" t="s">
        <v>2698</v>
      </c>
      <c r="D155" t="s">
        <v>34</v>
      </c>
      <c r="E155" s="1">
        <v>44764</v>
      </c>
      <c r="F155" s="1">
        <v>45140</v>
      </c>
      <c r="G155" s="1">
        <v>45260</v>
      </c>
      <c r="H155" s="1">
        <v>45260</v>
      </c>
      <c r="I155" s="1">
        <v>45260</v>
      </c>
      <c r="J155" s="1">
        <v>45243</v>
      </c>
      <c r="K155" t="s">
        <v>2230</v>
      </c>
      <c r="L155" t="s">
        <v>64</v>
      </c>
      <c r="M155" t="s">
        <v>2210</v>
      </c>
      <c r="N155" t="s">
        <v>2211</v>
      </c>
      <c r="O155" t="s">
        <v>1743</v>
      </c>
      <c r="P155" t="s">
        <v>2212</v>
      </c>
      <c r="Q155" t="s">
        <v>2213</v>
      </c>
      <c r="R155" t="s">
        <v>2307</v>
      </c>
      <c r="S155" t="s">
        <v>2322</v>
      </c>
      <c r="T155" t="s">
        <v>2699</v>
      </c>
      <c r="U155" t="s">
        <v>1013</v>
      </c>
      <c r="V155" t="s">
        <v>1652</v>
      </c>
      <c r="W155" t="str">
        <f>HYPERLINK("https://esastar-publication.sso.esa.int/nonEsaTenderActions/details/12660", "https://esastar-publication.sso.esa.int/nonEsaTenderActions/details/12660")</f>
        <v>https://esastar-publication.sso.esa.int/nonEsaTenderActions/details/12660</v>
      </c>
    </row>
    <row r="156" spans="1:23" x14ac:dyDescent="0.35">
      <c r="A156" t="s">
        <v>2700</v>
      </c>
      <c r="B156" t="s">
        <v>32</v>
      </c>
      <c r="C156" t="s">
        <v>2701</v>
      </c>
      <c r="D156" t="s">
        <v>34</v>
      </c>
      <c r="E156" s="1">
        <v>44764</v>
      </c>
      <c r="F156" s="1">
        <v>45140</v>
      </c>
      <c r="G156" s="1">
        <v>45260</v>
      </c>
      <c r="H156" s="1">
        <v>45260</v>
      </c>
      <c r="I156" s="1">
        <v>45260</v>
      </c>
      <c r="J156" s="1">
        <v>45243</v>
      </c>
      <c r="K156" t="s">
        <v>2230</v>
      </c>
      <c r="L156" t="s">
        <v>64</v>
      </c>
      <c r="M156" t="s">
        <v>2210</v>
      </c>
      <c r="N156" t="s">
        <v>2211</v>
      </c>
      <c r="O156" t="s">
        <v>1743</v>
      </c>
      <c r="P156" t="s">
        <v>2212</v>
      </c>
      <c r="Q156" t="s">
        <v>2213</v>
      </c>
      <c r="R156" t="s">
        <v>2307</v>
      </c>
      <c r="S156" t="s">
        <v>2322</v>
      </c>
      <c r="T156" t="s">
        <v>1475</v>
      </c>
      <c r="U156" t="s">
        <v>1013</v>
      </c>
      <c r="V156" t="s">
        <v>1652</v>
      </c>
      <c r="W156" t="str">
        <f>HYPERLINK("https://esastar-publication.sso.esa.int/nonEsaTenderActions/details/12659", "https://esastar-publication.sso.esa.int/nonEsaTenderActions/details/12659")</f>
        <v>https://esastar-publication.sso.esa.int/nonEsaTenderActions/details/12659</v>
      </c>
    </row>
    <row r="157" spans="1:23" x14ac:dyDescent="0.35">
      <c r="A157" t="s">
        <v>2702</v>
      </c>
      <c r="B157" t="s">
        <v>32</v>
      </c>
      <c r="C157" t="s">
        <v>2703</v>
      </c>
      <c r="D157" t="s">
        <v>34</v>
      </c>
      <c r="E157" s="1">
        <v>44665</v>
      </c>
      <c r="F157" s="1">
        <v>44830</v>
      </c>
      <c r="G157" s="1">
        <v>44887</v>
      </c>
      <c r="H157" s="1">
        <v>44887</v>
      </c>
      <c r="I157" s="1">
        <v>44887</v>
      </c>
      <c r="J157" s="1">
        <v>44861</v>
      </c>
      <c r="K157" t="s">
        <v>2230</v>
      </c>
      <c r="L157" t="s">
        <v>64</v>
      </c>
      <c r="M157" t="s">
        <v>2210</v>
      </c>
      <c r="N157" t="s">
        <v>2211</v>
      </c>
      <c r="O157" t="s">
        <v>1743</v>
      </c>
      <c r="P157" t="s">
        <v>2212</v>
      </c>
      <c r="Q157" t="s">
        <v>2213</v>
      </c>
      <c r="R157" t="s">
        <v>2563</v>
      </c>
      <c r="S157" t="s">
        <v>2322</v>
      </c>
      <c r="T157" t="s">
        <v>2704</v>
      </c>
      <c r="U157" t="s">
        <v>2612</v>
      </c>
      <c r="V157" t="s">
        <v>2705</v>
      </c>
      <c r="W157" t="str">
        <f>HYPERLINK("https://esastar-publication.sso.esa.int/nonEsaTenderActions/details/12457", "https://esastar-publication.sso.esa.int/nonEsaTenderActions/details/12457")</f>
        <v>https://esastar-publication.sso.esa.int/nonEsaTenderActions/details/12457</v>
      </c>
    </row>
    <row r="158" spans="1:23" x14ac:dyDescent="0.35">
      <c r="A158" t="s">
        <v>2706</v>
      </c>
      <c r="B158" t="s">
        <v>32</v>
      </c>
      <c r="C158" t="s">
        <v>2707</v>
      </c>
      <c r="D158" t="s">
        <v>34</v>
      </c>
      <c r="E158" s="1">
        <v>44665</v>
      </c>
      <c r="F158" s="1">
        <v>44819</v>
      </c>
      <c r="G158" s="1">
        <v>44887</v>
      </c>
      <c r="H158" s="1">
        <v>44872</v>
      </c>
      <c r="I158" s="1">
        <v>44872</v>
      </c>
      <c r="J158" s="1">
        <v>44819</v>
      </c>
      <c r="K158" t="s">
        <v>122</v>
      </c>
      <c r="L158" t="s">
        <v>2708</v>
      </c>
      <c r="M158" t="s">
        <v>2210</v>
      </c>
      <c r="N158" t="s">
        <v>2211</v>
      </c>
      <c r="O158" t="s">
        <v>1743</v>
      </c>
      <c r="P158" t="s">
        <v>2212</v>
      </c>
      <c r="Q158" t="s">
        <v>2213</v>
      </c>
      <c r="R158" t="s">
        <v>2322</v>
      </c>
      <c r="S158" t="s">
        <v>2563</v>
      </c>
      <c r="T158" t="s">
        <v>2709</v>
      </c>
      <c r="U158" t="s">
        <v>2612</v>
      </c>
      <c r="V158" t="s">
        <v>2705</v>
      </c>
      <c r="W158" t="str">
        <f>HYPERLINK("https://esastar-publication.sso.esa.int/nonEsaTenderActions/details/12456", "https://esastar-publication.sso.esa.int/nonEsaTenderActions/details/12456")</f>
        <v>https://esastar-publication.sso.esa.int/nonEsaTenderActions/details/12456</v>
      </c>
    </row>
    <row r="159" spans="1:23" hidden="1" x14ac:dyDescent="0.35">
      <c r="A159" t="s">
        <v>2710</v>
      </c>
      <c r="B159" t="s">
        <v>50</v>
      </c>
      <c r="C159" t="s">
        <v>2711</v>
      </c>
      <c r="D159" t="s">
        <v>34</v>
      </c>
      <c r="E159" s="1">
        <v>44662</v>
      </c>
      <c r="F159" t="s">
        <v>35</v>
      </c>
      <c r="G159" t="s">
        <v>35</v>
      </c>
      <c r="H159" t="s">
        <v>35</v>
      </c>
      <c r="I159" t="s">
        <v>35</v>
      </c>
      <c r="J159" s="1">
        <v>44662</v>
      </c>
      <c r="K159" t="s">
        <v>52</v>
      </c>
      <c r="L159" t="s">
        <v>64</v>
      </c>
      <c r="M159" t="s">
        <v>2210</v>
      </c>
      <c r="N159" t="s">
        <v>2211</v>
      </c>
      <c r="O159" t="s">
        <v>1743</v>
      </c>
      <c r="P159" t="s">
        <v>2212</v>
      </c>
      <c r="Q159" t="s">
        <v>2213</v>
      </c>
      <c r="R159" t="s">
        <v>2563</v>
      </c>
      <c r="S159" t="s">
        <v>2456</v>
      </c>
      <c r="T159" t="s">
        <v>1475</v>
      </c>
      <c r="U159" t="s">
        <v>2409</v>
      </c>
      <c r="V159" t="s">
        <v>2609</v>
      </c>
      <c r="W159" t="str">
        <f>HYPERLINK("https://esastar-publication.sso.esa.int/nonEsaTenderActions/details/12443", "https://esastar-publication.sso.esa.int/nonEsaTenderActions/details/12443")</f>
        <v>https://esastar-publication.sso.esa.int/nonEsaTenderActions/details/12443</v>
      </c>
    </row>
    <row r="160" spans="1:23" hidden="1" x14ac:dyDescent="0.35">
      <c r="A160" t="s">
        <v>2712</v>
      </c>
      <c r="B160" t="s">
        <v>50</v>
      </c>
      <c r="C160" t="s">
        <v>2713</v>
      </c>
      <c r="D160" t="s">
        <v>34</v>
      </c>
      <c r="E160" s="1">
        <v>44662</v>
      </c>
      <c r="F160" t="s">
        <v>35</v>
      </c>
      <c r="G160" t="s">
        <v>35</v>
      </c>
      <c r="H160" t="s">
        <v>35</v>
      </c>
      <c r="I160" t="s">
        <v>35</v>
      </c>
      <c r="J160" s="1">
        <v>44662</v>
      </c>
      <c r="K160" t="s">
        <v>52</v>
      </c>
      <c r="L160" t="s">
        <v>64</v>
      </c>
      <c r="M160" t="s">
        <v>2210</v>
      </c>
      <c r="N160" t="s">
        <v>2211</v>
      </c>
      <c r="O160" t="s">
        <v>1743</v>
      </c>
      <c r="P160" t="s">
        <v>2212</v>
      </c>
      <c r="Q160" t="s">
        <v>2213</v>
      </c>
      <c r="R160" t="s">
        <v>2563</v>
      </c>
      <c r="S160" t="s">
        <v>2456</v>
      </c>
      <c r="T160" t="s">
        <v>1475</v>
      </c>
      <c r="U160" t="s">
        <v>2409</v>
      </c>
      <c r="V160" t="s">
        <v>2609</v>
      </c>
      <c r="W160" t="str">
        <f>HYPERLINK("https://esastar-publication.sso.esa.int/nonEsaTenderActions/details/12442", "https://esastar-publication.sso.esa.int/nonEsaTenderActions/details/12442")</f>
        <v>https://esastar-publication.sso.esa.int/nonEsaTenderActions/details/12442</v>
      </c>
    </row>
    <row r="161" spans="1:23" x14ac:dyDescent="0.35">
      <c r="A161" t="s">
        <v>2714</v>
      </c>
      <c r="B161" t="s">
        <v>32</v>
      </c>
      <c r="C161" t="s">
        <v>2715</v>
      </c>
      <c r="D161" t="s">
        <v>34</v>
      </c>
      <c r="E161" s="1">
        <v>44657</v>
      </c>
      <c r="F161" s="1">
        <v>44678</v>
      </c>
      <c r="G161" s="1">
        <v>44725</v>
      </c>
      <c r="H161" s="1">
        <v>44725</v>
      </c>
      <c r="I161" s="1">
        <v>44725</v>
      </c>
      <c r="J161" s="1">
        <v>44692</v>
      </c>
      <c r="K161" t="s">
        <v>2230</v>
      </c>
      <c r="L161" t="s">
        <v>38</v>
      </c>
      <c r="M161" t="s">
        <v>2716</v>
      </c>
      <c r="N161" t="s">
        <v>2717</v>
      </c>
      <c r="O161" t="s">
        <v>2161</v>
      </c>
      <c r="P161" t="s">
        <v>2718</v>
      </c>
      <c r="Q161" t="s">
        <v>2719</v>
      </c>
      <c r="R161" t="s">
        <v>2720</v>
      </c>
      <c r="S161" t="s">
        <v>2721</v>
      </c>
      <c r="T161" t="s">
        <v>2722</v>
      </c>
      <c r="U161" t="s">
        <v>1765</v>
      </c>
      <c r="V161" t="s">
        <v>2205</v>
      </c>
      <c r="W161" t="str">
        <f>HYPERLINK("https://esastar-publication.sso.esa.int/nonEsaTenderActions/details/12418", "https://esastar-publication.sso.esa.int/nonEsaTenderActions/details/12418")</f>
        <v>https://esastar-publication.sso.esa.int/nonEsaTenderActions/details/12418</v>
      </c>
    </row>
    <row r="162" spans="1:23" hidden="1" x14ac:dyDescent="0.35">
      <c r="A162" t="s">
        <v>2723</v>
      </c>
      <c r="B162" t="s">
        <v>50</v>
      </c>
      <c r="C162" t="s">
        <v>2724</v>
      </c>
      <c r="D162" t="s">
        <v>34</v>
      </c>
      <c r="E162" s="1">
        <v>44655</v>
      </c>
      <c r="F162" t="s">
        <v>35</v>
      </c>
      <c r="G162" t="s">
        <v>35</v>
      </c>
      <c r="H162" t="s">
        <v>35</v>
      </c>
      <c r="I162" t="s">
        <v>35</v>
      </c>
      <c r="J162" s="1">
        <v>44655</v>
      </c>
      <c r="K162" t="s">
        <v>52</v>
      </c>
      <c r="L162" t="s">
        <v>64</v>
      </c>
      <c r="M162" t="s">
        <v>2210</v>
      </c>
      <c r="N162" t="s">
        <v>2211</v>
      </c>
      <c r="O162" t="s">
        <v>1743</v>
      </c>
      <c r="P162" t="s">
        <v>2212</v>
      </c>
      <c r="Q162" t="s">
        <v>2213</v>
      </c>
      <c r="R162" t="s">
        <v>2563</v>
      </c>
      <c r="S162" t="s">
        <v>2456</v>
      </c>
      <c r="T162" t="s">
        <v>1475</v>
      </c>
      <c r="U162" t="s">
        <v>2725</v>
      </c>
      <c r="V162" t="s">
        <v>2609</v>
      </c>
      <c r="W162" t="str">
        <f>HYPERLINK("https://esastar-publication.sso.esa.int/nonEsaTenderActions/details/12406", "https://esastar-publication.sso.esa.int/nonEsaTenderActions/details/12406")</f>
        <v>https://esastar-publication.sso.esa.int/nonEsaTenderActions/details/12406</v>
      </c>
    </row>
    <row r="163" spans="1:23" hidden="1" x14ac:dyDescent="0.35">
      <c r="A163" t="s">
        <v>2726</v>
      </c>
      <c r="B163" t="s">
        <v>50</v>
      </c>
      <c r="C163" t="s">
        <v>2727</v>
      </c>
      <c r="D163" t="s">
        <v>34</v>
      </c>
      <c r="E163" s="1">
        <v>44651</v>
      </c>
      <c r="F163" t="s">
        <v>35</v>
      </c>
      <c r="G163" t="s">
        <v>35</v>
      </c>
      <c r="H163" t="s">
        <v>35</v>
      </c>
      <c r="I163" t="s">
        <v>35</v>
      </c>
      <c r="J163" s="1">
        <v>44651</v>
      </c>
      <c r="K163" t="s">
        <v>52</v>
      </c>
      <c r="L163" t="s">
        <v>64</v>
      </c>
      <c r="M163" t="s">
        <v>2728</v>
      </c>
      <c r="N163" t="s">
        <v>2729</v>
      </c>
      <c r="O163" t="s">
        <v>2233</v>
      </c>
      <c r="P163" t="s">
        <v>2199</v>
      </c>
      <c r="Q163" t="s">
        <v>2200</v>
      </c>
      <c r="R163" t="s">
        <v>2730</v>
      </c>
      <c r="S163" t="s">
        <v>2731</v>
      </c>
      <c r="T163" t="s">
        <v>2732</v>
      </c>
      <c r="U163" t="s">
        <v>1765</v>
      </c>
      <c r="V163" t="s">
        <v>2205</v>
      </c>
      <c r="W163" t="str">
        <f>HYPERLINK("https://esastar-publication.sso.esa.int/nonEsaTenderActions/details/12397", "https://esastar-publication.sso.esa.int/nonEsaTenderActions/details/12397")</f>
        <v>https://esastar-publication.sso.esa.int/nonEsaTenderActions/details/12397</v>
      </c>
    </row>
    <row r="164" spans="1:23" x14ac:dyDescent="0.35">
      <c r="A164" t="s">
        <v>2733</v>
      </c>
      <c r="B164" t="s">
        <v>32</v>
      </c>
      <c r="C164" t="s">
        <v>2734</v>
      </c>
      <c r="D164" t="s">
        <v>34</v>
      </c>
      <c r="E164" s="1">
        <v>44643</v>
      </c>
      <c r="F164" s="1">
        <v>44665</v>
      </c>
      <c r="G164" s="1">
        <v>44714</v>
      </c>
      <c r="H164" s="1">
        <v>44714</v>
      </c>
      <c r="I164" s="1">
        <v>44714</v>
      </c>
      <c r="J164" s="1">
        <v>44665</v>
      </c>
      <c r="K164" t="s">
        <v>122</v>
      </c>
      <c r="L164" t="s">
        <v>38</v>
      </c>
      <c r="M164" t="s">
        <v>2735</v>
      </c>
      <c r="N164" t="s">
        <v>2736</v>
      </c>
      <c r="O164" t="s">
        <v>1916</v>
      </c>
      <c r="P164" t="s">
        <v>2671</v>
      </c>
      <c r="Q164" t="s">
        <v>2672</v>
      </c>
      <c r="R164" t="s">
        <v>2737</v>
      </c>
      <c r="S164" t="s">
        <v>2738</v>
      </c>
      <c r="T164" t="s">
        <v>2722</v>
      </c>
      <c r="U164" t="s">
        <v>1765</v>
      </c>
      <c r="V164" t="s">
        <v>1918</v>
      </c>
      <c r="W164" t="str">
        <f>HYPERLINK("https://esastar-publication.sso.esa.int/nonEsaTenderActions/details/12382", "https://esastar-publication.sso.esa.int/nonEsaTenderActions/details/12382")</f>
        <v>https://esastar-publication.sso.esa.int/nonEsaTenderActions/details/12382</v>
      </c>
    </row>
    <row r="165" spans="1:23" x14ac:dyDescent="0.35">
      <c r="A165" t="s">
        <v>2739</v>
      </c>
      <c r="B165" t="s">
        <v>32</v>
      </c>
      <c r="C165" t="s">
        <v>2740</v>
      </c>
      <c r="D165" t="s">
        <v>34</v>
      </c>
      <c r="E165" s="1">
        <v>44643</v>
      </c>
      <c r="F165" s="1">
        <v>44665</v>
      </c>
      <c r="G165" s="1">
        <v>44714</v>
      </c>
      <c r="H165" s="1">
        <v>44714</v>
      </c>
      <c r="I165" s="1">
        <v>44714</v>
      </c>
      <c r="J165" s="1">
        <v>44665</v>
      </c>
      <c r="K165" t="s">
        <v>122</v>
      </c>
      <c r="L165" t="s">
        <v>2741</v>
      </c>
      <c r="M165" t="s">
        <v>2735</v>
      </c>
      <c r="N165" t="s">
        <v>2736</v>
      </c>
      <c r="O165" t="s">
        <v>1916</v>
      </c>
      <c r="P165" t="s">
        <v>2671</v>
      </c>
      <c r="Q165" t="s">
        <v>2672</v>
      </c>
      <c r="R165" t="s">
        <v>2737</v>
      </c>
      <c r="S165" t="s">
        <v>2738</v>
      </c>
      <c r="T165" t="s">
        <v>2722</v>
      </c>
      <c r="U165" t="s">
        <v>1765</v>
      </c>
      <c r="V165" t="s">
        <v>1918</v>
      </c>
      <c r="W165" t="str">
        <f>HYPERLINK("https://esastar-publication.sso.esa.int/nonEsaTenderActions/details/12381", "https://esastar-publication.sso.esa.int/nonEsaTenderActions/details/12381")</f>
        <v>https://esastar-publication.sso.esa.int/nonEsaTenderActions/details/12381</v>
      </c>
    </row>
    <row r="166" spans="1:23" x14ac:dyDescent="0.35">
      <c r="A166" t="s">
        <v>2742</v>
      </c>
      <c r="B166" t="s">
        <v>32</v>
      </c>
      <c r="C166" t="s">
        <v>2743</v>
      </c>
      <c r="D166" t="s">
        <v>34</v>
      </c>
      <c r="E166" s="1">
        <v>44643</v>
      </c>
      <c r="F166" s="1">
        <v>44823</v>
      </c>
      <c r="G166" s="1">
        <v>44887</v>
      </c>
      <c r="H166" s="1">
        <v>44887</v>
      </c>
      <c r="I166" s="1">
        <v>44887</v>
      </c>
      <c r="J166" s="1">
        <v>44861</v>
      </c>
      <c r="K166" t="s">
        <v>2230</v>
      </c>
      <c r="L166" t="s">
        <v>64</v>
      </c>
      <c r="M166" t="s">
        <v>2210</v>
      </c>
      <c r="N166" t="s">
        <v>2211</v>
      </c>
      <c r="O166" t="s">
        <v>1743</v>
      </c>
      <c r="P166" t="s">
        <v>2212</v>
      </c>
      <c r="Q166" t="s">
        <v>2213</v>
      </c>
      <c r="R166" t="s">
        <v>2563</v>
      </c>
      <c r="S166" t="s">
        <v>2322</v>
      </c>
      <c r="T166" t="s">
        <v>1475</v>
      </c>
      <c r="U166" t="s">
        <v>2744</v>
      </c>
      <c r="V166" t="s">
        <v>2413</v>
      </c>
      <c r="W166" t="str">
        <f>HYPERLINK("https://esastar-publication.sso.esa.int/nonEsaTenderActions/details/12379", "https://esastar-publication.sso.esa.int/nonEsaTenderActions/details/12379")</f>
        <v>https://esastar-publication.sso.esa.int/nonEsaTenderActions/details/12379</v>
      </c>
    </row>
    <row r="167" spans="1:23" x14ac:dyDescent="0.35">
      <c r="A167" t="s">
        <v>2745</v>
      </c>
      <c r="B167" t="s">
        <v>32</v>
      </c>
      <c r="C167" t="s">
        <v>2746</v>
      </c>
      <c r="D167" t="s">
        <v>34</v>
      </c>
      <c r="E167" s="1">
        <v>44641</v>
      </c>
      <c r="F167" s="1">
        <v>44819</v>
      </c>
      <c r="G167" s="1">
        <v>44887</v>
      </c>
      <c r="H167" s="1">
        <v>44872</v>
      </c>
      <c r="I167" s="1">
        <v>44872</v>
      </c>
      <c r="J167" s="1">
        <v>44819</v>
      </c>
      <c r="K167" t="s">
        <v>122</v>
      </c>
      <c r="L167" t="s">
        <v>64</v>
      </c>
      <c r="M167" t="s">
        <v>2210</v>
      </c>
      <c r="N167" t="s">
        <v>2211</v>
      </c>
      <c r="O167" t="s">
        <v>1743</v>
      </c>
      <c r="P167" t="s">
        <v>2212</v>
      </c>
      <c r="Q167" t="s">
        <v>2213</v>
      </c>
      <c r="R167" t="s">
        <v>2563</v>
      </c>
      <c r="S167" t="s">
        <v>2322</v>
      </c>
      <c r="T167" t="s">
        <v>1475</v>
      </c>
      <c r="U167" t="s">
        <v>2747</v>
      </c>
      <c r="V167" t="s">
        <v>2547</v>
      </c>
      <c r="W167" t="str">
        <f>HYPERLINK("https://esastar-publication.sso.esa.int/nonEsaTenderActions/details/12372", "https://esastar-publication.sso.esa.int/nonEsaTenderActions/details/12372")</f>
        <v>https://esastar-publication.sso.esa.int/nonEsaTenderActions/details/12372</v>
      </c>
    </row>
    <row r="168" spans="1:23" x14ac:dyDescent="0.35">
      <c r="A168" t="s">
        <v>2748</v>
      </c>
      <c r="B168" t="s">
        <v>32</v>
      </c>
      <c r="C168" t="s">
        <v>2749</v>
      </c>
      <c r="D168" t="s">
        <v>34</v>
      </c>
      <c r="E168" s="1">
        <v>44641</v>
      </c>
      <c r="F168" s="1">
        <v>44823</v>
      </c>
      <c r="G168" s="1">
        <v>44887</v>
      </c>
      <c r="H168" s="1">
        <v>44887</v>
      </c>
      <c r="I168" s="1">
        <v>44887</v>
      </c>
      <c r="J168" s="1">
        <v>44861</v>
      </c>
      <c r="K168" t="s">
        <v>2230</v>
      </c>
      <c r="L168" t="s">
        <v>64</v>
      </c>
      <c r="M168" t="s">
        <v>2210</v>
      </c>
      <c r="N168" t="s">
        <v>2211</v>
      </c>
      <c r="O168" t="s">
        <v>1743</v>
      </c>
      <c r="P168" t="s">
        <v>2212</v>
      </c>
      <c r="Q168" t="s">
        <v>2213</v>
      </c>
      <c r="R168" t="s">
        <v>2563</v>
      </c>
      <c r="S168" t="s">
        <v>2322</v>
      </c>
      <c r="T168" t="s">
        <v>1475</v>
      </c>
      <c r="U168" t="s">
        <v>2750</v>
      </c>
      <c r="V168" t="s">
        <v>2547</v>
      </c>
      <c r="W168" t="str">
        <f>HYPERLINK("https://esastar-publication.sso.esa.int/nonEsaTenderActions/details/12371", "https://esastar-publication.sso.esa.int/nonEsaTenderActions/details/12371")</f>
        <v>https://esastar-publication.sso.esa.int/nonEsaTenderActions/details/12371</v>
      </c>
    </row>
    <row r="169" spans="1:23" x14ac:dyDescent="0.35">
      <c r="A169" t="s">
        <v>2751</v>
      </c>
      <c r="B169" t="s">
        <v>32</v>
      </c>
      <c r="C169" t="s">
        <v>2752</v>
      </c>
      <c r="D169" t="s">
        <v>34</v>
      </c>
      <c r="E169" s="1">
        <v>44641</v>
      </c>
      <c r="F169" s="1">
        <v>44641</v>
      </c>
      <c r="G169" s="1">
        <v>44694</v>
      </c>
      <c r="H169" s="1">
        <v>44694</v>
      </c>
      <c r="I169" s="1">
        <v>44694</v>
      </c>
      <c r="J169" s="1">
        <v>44641</v>
      </c>
      <c r="K169" t="s">
        <v>122</v>
      </c>
      <c r="L169" t="s">
        <v>38</v>
      </c>
      <c r="M169" t="s">
        <v>2669</v>
      </c>
      <c r="N169" t="s">
        <v>2670</v>
      </c>
      <c r="O169" t="s">
        <v>2556</v>
      </c>
      <c r="P169" t="s">
        <v>2223</v>
      </c>
      <c r="Q169" t="s">
        <v>2224</v>
      </c>
      <c r="R169" t="s">
        <v>2753</v>
      </c>
      <c r="S169" t="s">
        <v>2754</v>
      </c>
      <c r="T169" t="s">
        <v>2675</v>
      </c>
      <c r="U169" t="s">
        <v>1765</v>
      </c>
      <c r="V169" t="s">
        <v>2282</v>
      </c>
      <c r="W169" t="str">
        <f>HYPERLINK("https://esastar-publication.sso.esa.int/nonEsaTenderActions/details/12370", "https://esastar-publication.sso.esa.int/nonEsaTenderActions/details/12370")</f>
        <v>https://esastar-publication.sso.esa.int/nonEsaTenderActions/details/12370</v>
      </c>
    </row>
    <row r="170" spans="1:23" ht="29" x14ac:dyDescent="0.35">
      <c r="A170" t="s">
        <v>2755</v>
      </c>
      <c r="B170" t="s">
        <v>32</v>
      </c>
      <c r="C170" t="s">
        <v>2756</v>
      </c>
      <c r="D170" t="s">
        <v>34</v>
      </c>
      <c r="E170" s="1">
        <v>44638</v>
      </c>
      <c r="F170" s="1">
        <v>44819</v>
      </c>
      <c r="G170" s="1">
        <v>44887</v>
      </c>
      <c r="H170" s="1">
        <v>44887</v>
      </c>
      <c r="I170" s="1">
        <v>44887</v>
      </c>
      <c r="J170" s="1">
        <v>44861</v>
      </c>
      <c r="K170" t="s">
        <v>2230</v>
      </c>
      <c r="L170" t="s">
        <v>64</v>
      </c>
      <c r="M170" t="s">
        <v>2210</v>
      </c>
      <c r="N170" t="s">
        <v>2211</v>
      </c>
      <c r="O170" t="s">
        <v>1743</v>
      </c>
      <c r="P170" t="s">
        <v>2212</v>
      </c>
      <c r="Q170" t="s">
        <v>2213</v>
      </c>
      <c r="R170" t="s">
        <v>2563</v>
      </c>
      <c r="S170" t="s">
        <v>2322</v>
      </c>
      <c r="T170" t="s">
        <v>1107</v>
      </c>
      <c r="U170" t="s">
        <v>1013</v>
      </c>
      <c r="V170" t="s">
        <v>2757</v>
      </c>
      <c r="W170" t="str">
        <f>HYPERLINK("https://esastar-publication.sso.esa.int/nonEsaTenderActions/details/12365", "https://esastar-publication.sso.esa.int/nonEsaTenderActions/details/12365")</f>
        <v>https://esastar-publication.sso.esa.int/nonEsaTenderActions/details/12365</v>
      </c>
    </row>
    <row r="171" spans="1:23" x14ac:dyDescent="0.35">
      <c r="A171" t="s">
        <v>2758</v>
      </c>
      <c r="B171" t="s">
        <v>32</v>
      </c>
      <c r="C171" t="s">
        <v>2759</v>
      </c>
      <c r="D171" t="s">
        <v>34</v>
      </c>
      <c r="E171" s="1">
        <v>44638</v>
      </c>
      <c r="F171" s="1">
        <v>44823</v>
      </c>
      <c r="G171" s="1">
        <v>44887</v>
      </c>
      <c r="H171" s="1">
        <v>44887</v>
      </c>
      <c r="I171" s="1">
        <v>44887</v>
      </c>
      <c r="J171" s="1">
        <v>44861</v>
      </c>
      <c r="K171" t="s">
        <v>2230</v>
      </c>
      <c r="L171" t="s">
        <v>64</v>
      </c>
      <c r="M171" t="s">
        <v>2210</v>
      </c>
      <c r="N171" t="s">
        <v>2211</v>
      </c>
      <c r="O171" t="s">
        <v>1743</v>
      </c>
      <c r="P171" t="s">
        <v>2212</v>
      </c>
      <c r="Q171" t="s">
        <v>2213</v>
      </c>
      <c r="R171" t="s">
        <v>2563</v>
      </c>
      <c r="S171" t="s">
        <v>2322</v>
      </c>
      <c r="T171" t="s">
        <v>1475</v>
      </c>
      <c r="U171" t="s">
        <v>158</v>
      </c>
      <c r="V171" t="s">
        <v>2282</v>
      </c>
      <c r="W171" t="str">
        <f>HYPERLINK("https://esastar-publication.sso.esa.int/nonEsaTenderActions/details/12364", "https://esastar-publication.sso.esa.int/nonEsaTenderActions/details/12364")</f>
        <v>https://esastar-publication.sso.esa.int/nonEsaTenderActions/details/12364</v>
      </c>
    </row>
    <row r="172" spans="1:23" x14ac:dyDescent="0.35">
      <c r="A172" t="s">
        <v>2760</v>
      </c>
      <c r="B172" t="s">
        <v>32</v>
      </c>
      <c r="C172" t="s">
        <v>2761</v>
      </c>
      <c r="D172" t="s">
        <v>34</v>
      </c>
      <c r="E172" s="1">
        <v>44638</v>
      </c>
      <c r="F172" s="1">
        <v>44823</v>
      </c>
      <c r="G172" s="1">
        <v>44887</v>
      </c>
      <c r="H172" s="1">
        <v>44887</v>
      </c>
      <c r="I172" s="1">
        <v>44887</v>
      </c>
      <c r="J172" s="1">
        <v>44861</v>
      </c>
      <c r="K172" t="s">
        <v>2230</v>
      </c>
      <c r="L172" t="s">
        <v>64</v>
      </c>
      <c r="M172" t="s">
        <v>2210</v>
      </c>
      <c r="N172" t="s">
        <v>2211</v>
      </c>
      <c r="O172" t="s">
        <v>1743</v>
      </c>
      <c r="P172" t="s">
        <v>2212</v>
      </c>
      <c r="Q172" t="s">
        <v>2213</v>
      </c>
      <c r="R172" t="s">
        <v>2563</v>
      </c>
      <c r="S172" t="s">
        <v>2322</v>
      </c>
      <c r="T172" t="s">
        <v>1475</v>
      </c>
      <c r="U172" t="s">
        <v>2762</v>
      </c>
      <c r="V172" t="s">
        <v>2763</v>
      </c>
      <c r="W172" t="str">
        <f>HYPERLINK("https://esastar-publication.sso.esa.int/nonEsaTenderActions/details/12363", "https://esastar-publication.sso.esa.int/nonEsaTenderActions/details/12363")</f>
        <v>https://esastar-publication.sso.esa.int/nonEsaTenderActions/details/12363</v>
      </c>
    </row>
    <row r="173" spans="1:23" hidden="1" x14ac:dyDescent="0.35">
      <c r="A173" t="s">
        <v>2764</v>
      </c>
      <c r="B173" t="s">
        <v>50</v>
      </c>
      <c r="C173" t="s">
        <v>2765</v>
      </c>
      <c r="D173" t="s">
        <v>34</v>
      </c>
      <c r="E173" s="1">
        <v>44636</v>
      </c>
      <c r="F173" t="s">
        <v>35</v>
      </c>
      <c r="G173" t="s">
        <v>35</v>
      </c>
      <c r="H173" t="s">
        <v>35</v>
      </c>
      <c r="I173" t="s">
        <v>35</v>
      </c>
      <c r="J173" s="1">
        <v>44636</v>
      </c>
      <c r="K173" t="s">
        <v>52</v>
      </c>
      <c r="L173" t="s">
        <v>38</v>
      </c>
      <c r="M173" t="s">
        <v>2669</v>
      </c>
      <c r="N173" t="s">
        <v>2670</v>
      </c>
      <c r="O173" t="s">
        <v>2556</v>
      </c>
      <c r="P173" t="s">
        <v>2223</v>
      </c>
      <c r="Q173" t="s">
        <v>2224</v>
      </c>
      <c r="R173" t="s">
        <v>2753</v>
      </c>
      <c r="S173" t="s">
        <v>2754</v>
      </c>
      <c r="T173" t="s">
        <v>2675</v>
      </c>
      <c r="U173" t="s">
        <v>1765</v>
      </c>
      <c r="V173" t="s">
        <v>2282</v>
      </c>
      <c r="W173" t="str">
        <f>HYPERLINK("https://esastar-publication.sso.esa.int/nonEsaTenderActions/details/12353", "https://esastar-publication.sso.esa.int/nonEsaTenderActions/details/12353")</f>
        <v>https://esastar-publication.sso.esa.int/nonEsaTenderActions/details/12353</v>
      </c>
    </row>
    <row r="174" spans="1:23" x14ac:dyDescent="0.35">
      <c r="A174" t="s">
        <v>2766</v>
      </c>
      <c r="B174" t="s">
        <v>32</v>
      </c>
      <c r="C174" t="s">
        <v>2767</v>
      </c>
      <c r="D174" t="s">
        <v>34</v>
      </c>
      <c r="E174" s="1">
        <v>44635</v>
      </c>
      <c r="F174" s="1">
        <v>44823</v>
      </c>
      <c r="G174" s="1">
        <v>44887</v>
      </c>
      <c r="H174" s="1">
        <v>44887</v>
      </c>
      <c r="I174" s="1">
        <v>44887</v>
      </c>
      <c r="J174" s="1">
        <v>44861</v>
      </c>
      <c r="K174" t="s">
        <v>2230</v>
      </c>
      <c r="L174" t="s">
        <v>64</v>
      </c>
      <c r="M174" t="s">
        <v>2210</v>
      </c>
      <c r="N174" t="s">
        <v>2211</v>
      </c>
      <c r="O174" t="s">
        <v>1743</v>
      </c>
      <c r="P174" t="s">
        <v>2212</v>
      </c>
      <c r="Q174" t="s">
        <v>2213</v>
      </c>
      <c r="R174" t="s">
        <v>2563</v>
      </c>
      <c r="S174" t="s">
        <v>2322</v>
      </c>
      <c r="T174" t="s">
        <v>1475</v>
      </c>
      <c r="U174" t="s">
        <v>2744</v>
      </c>
      <c r="V174" t="s">
        <v>2413</v>
      </c>
      <c r="W174" t="str">
        <f>HYPERLINK("https://esastar-publication.sso.esa.int/nonEsaTenderActions/details/12348", "https://esastar-publication.sso.esa.int/nonEsaTenderActions/details/12348")</f>
        <v>https://esastar-publication.sso.esa.int/nonEsaTenderActions/details/12348</v>
      </c>
    </row>
    <row r="175" spans="1:23" ht="29" x14ac:dyDescent="0.35">
      <c r="A175" t="s">
        <v>2768</v>
      </c>
      <c r="B175" t="s">
        <v>32</v>
      </c>
      <c r="C175" t="s">
        <v>2769</v>
      </c>
      <c r="D175" t="s">
        <v>34</v>
      </c>
      <c r="E175" s="1">
        <v>44635</v>
      </c>
      <c r="F175" s="1">
        <v>44830</v>
      </c>
      <c r="G175" s="1">
        <v>44887</v>
      </c>
      <c r="H175" s="1">
        <v>44887</v>
      </c>
      <c r="I175" s="1">
        <v>44887</v>
      </c>
      <c r="J175" s="1">
        <v>44861</v>
      </c>
      <c r="K175" t="s">
        <v>2230</v>
      </c>
      <c r="L175" t="s">
        <v>64</v>
      </c>
      <c r="M175" t="s">
        <v>2210</v>
      </c>
      <c r="N175" t="s">
        <v>2211</v>
      </c>
      <c r="O175" t="s">
        <v>1743</v>
      </c>
      <c r="P175" t="s">
        <v>2212</v>
      </c>
      <c r="Q175" t="s">
        <v>2213</v>
      </c>
      <c r="R175" t="s">
        <v>2563</v>
      </c>
      <c r="S175" t="s">
        <v>2322</v>
      </c>
      <c r="T175" t="s">
        <v>1107</v>
      </c>
      <c r="U175" t="s">
        <v>2770</v>
      </c>
      <c r="V175" t="s">
        <v>2771</v>
      </c>
      <c r="W175" t="str">
        <f>HYPERLINK("https://esastar-publication.sso.esa.int/nonEsaTenderActions/details/12347", "https://esastar-publication.sso.esa.int/nonEsaTenderActions/details/12347")</f>
        <v>https://esastar-publication.sso.esa.int/nonEsaTenderActions/details/12347</v>
      </c>
    </row>
    <row r="176" spans="1:23" ht="29" x14ac:dyDescent="0.35">
      <c r="A176" t="s">
        <v>2772</v>
      </c>
      <c r="B176" t="s">
        <v>32</v>
      </c>
      <c r="C176" t="s">
        <v>2773</v>
      </c>
      <c r="D176" t="s">
        <v>34</v>
      </c>
      <c r="E176" s="1">
        <v>44634</v>
      </c>
      <c r="F176" s="1">
        <v>44823</v>
      </c>
      <c r="G176" s="1">
        <v>44887</v>
      </c>
      <c r="H176" s="1">
        <v>44887</v>
      </c>
      <c r="I176" s="1">
        <v>44887</v>
      </c>
      <c r="J176" s="1">
        <v>44861</v>
      </c>
      <c r="K176" t="s">
        <v>2230</v>
      </c>
      <c r="L176" t="s">
        <v>64</v>
      </c>
      <c r="M176" t="s">
        <v>2210</v>
      </c>
      <c r="N176" t="s">
        <v>2211</v>
      </c>
      <c r="O176" t="s">
        <v>1743</v>
      </c>
      <c r="P176" t="s">
        <v>2212</v>
      </c>
      <c r="Q176" t="s">
        <v>2213</v>
      </c>
      <c r="R176" t="s">
        <v>2563</v>
      </c>
      <c r="S176" t="s">
        <v>2322</v>
      </c>
      <c r="T176" t="s">
        <v>1107</v>
      </c>
      <c r="U176" t="s">
        <v>2774</v>
      </c>
      <c r="V176" t="s">
        <v>2775</v>
      </c>
      <c r="W176" t="str">
        <f>HYPERLINK("https://esastar-publication.sso.esa.int/nonEsaTenderActions/details/2347", "https://esastar-publication.sso.esa.int/nonEsaTenderActions/details/2347")</f>
        <v>https://esastar-publication.sso.esa.int/nonEsaTenderActions/details/2347</v>
      </c>
    </row>
    <row r="177" spans="1:23" ht="29" hidden="1" x14ac:dyDescent="0.35">
      <c r="A177" t="s">
        <v>2776</v>
      </c>
      <c r="B177" t="s">
        <v>50</v>
      </c>
      <c r="C177" t="s">
        <v>2777</v>
      </c>
      <c r="D177" t="s">
        <v>34</v>
      </c>
      <c r="E177" s="1">
        <v>44617</v>
      </c>
      <c r="F177" t="s">
        <v>35</v>
      </c>
      <c r="G177" t="s">
        <v>35</v>
      </c>
      <c r="H177" t="s">
        <v>35</v>
      </c>
      <c r="I177" t="s">
        <v>35</v>
      </c>
      <c r="J177" s="1">
        <v>44617</v>
      </c>
      <c r="K177" t="s">
        <v>52</v>
      </c>
      <c r="L177" t="s">
        <v>64</v>
      </c>
      <c r="M177" t="s">
        <v>2210</v>
      </c>
      <c r="N177" t="s">
        <v>2211</v>
      </c>
      <c r="O177" t="s">
        <v>1743</v>
      </c>
      <c r="P177" t="s">
        <v>2212</v>
      </c>
      <c r="Q177" t="s">
        <v>2213</v>
      </c>
      <c r="R177" t="s">
        <v>2322</v>
      </c>
      <c r="S177" t="s">
        <v>2563</v>
      </c>
      <c r="T177" t="s">
        <v>2778</v>
      </c>
      <c r="U177" t="s">
        <v>2612</v>
      </c>
      <c r="V177" t="s">
        <v>2779</v>
      </c>
      <c r="W177" t="str">
        <f>HYPERLINK("https://esastar-publication.sso.esa.int/nonEsaTenderActions/details/2317", "https://esastar-publication.sso.esa.int/nonEsaTenderActions/details/2317")</f>
        <v>https://esastar-publication.sso.esa.int/nonEsaTenderActions/details/2317</v>
      </c>
    </row>
    <row r="178" spans="1:23" x14ac:dyDescent="0.35">
      <c r="A178" t="s">
        <v>2780</v>
      </c>
      <c r="B178" t="s">
        <v>32</v>
      </c>
      <c r="C178" t="s">
        <v>2781</v>
      </c>
      <c r="D178" t="s">
        <v>34</v>
      </c>
      <c r="E178" s="1">
        <v>44617</v>
      </c>
      <c r="F178" s="1">
        <v>44819</v>
      </c>
      <c r="G178" s="1">
        <v>44887</v>
      </c>
      <c r="H178" s="1">
        <v>44887</v>
      </c>
      <c r="I178" s="1">
        <v>44887</v>
      </c>
      <c r="J178" s="1">
        <v>44861</v>
      </c>
      <c r="K178" t="s">
        <v>2230</v>
      </c>
      <c r="L178" t="s">
        <v>64</v>
      </c>
      <c r="M178" t="s">
        <v>2210</v>
      </c>
      <c r="N178" t="s">
        <v>2211</v>
      </c>
      <c r="O178" t="s">
        <v>1743</v>
      </c>
      <c r="P178" t="s">
        <v>2212</v>
      </c>
      <c r="Q178" t="s">
        <v>2213</v>
      </c>
      <c r="R178" t="s">
        <v>2563</v>
      </c>
      <c r="S178" t="s">
        <v>2322</v>
      </c>
      <c r="T178" t="s">
        <v>2782</v>
      </c>
      <c r="U178" t="s">
        <v>2783</v>
      </c>
      <c r="V178" t="s">
        <v>2784</v>
      </c>
      <c r="W178" t="str">
        <f>HYPERLINK("https://esastar-publication.sso.esa.int/nonEsaTenderActions/details/2315", "https://esastar-publication.sso.esa.int/nonEsaTenderActions/details/2315")</f>
        <v>https://esastar-publication.sso.esa.int/nonEsaTenderActions/details/2315</v>
      </c>
    </row>
    <row r="179" spans="1:23" ht="29" hidden="1" x14ac:dyDescent="0.35">
      <c r="A179" t="s">
        <v>2785</v>
      </c>
      <c r="B179" t="s">
        <v>50</v>
      </c>
      <c r="C179" t="s">
        <v>2786</v>
      </c>
      <c r="D179" t="s">
        <v>34</v>
      </c>
      <c r="E179" s="1">
        <v>44617</v>
      </c>
      <c r="F179" t="s">
        <v>35</v>
      </c>
      <c r="G179" t="s">
        <v>35</v>
      </c>
      <c r="H179" t="s">
        <v>35</v>
      </c>
      <c r="I179" t="s">
        <v>35</v>
      </c>
      <c r="J179" s="1">
        <v>44617</v>
      </c>
      <c r="K179" t="s">
        <v>52</v>
      </c>
      <c r="L179" t="s">
        <v>38</v>
      </c>
      <c r="M179" t="s">
        <v>2210</v>
      </c>
      <c r="N179" t="s">
        <v>2211</v>
      </c>
      <c r="O179" t="s">
        <v>1743</v>
      </c>
      <c r="P179" t="s">
        <v>2212</v>
      </c>
      <c r="Q179" t="s">
        <v>2213</v>
      </c>
      <c r="R179" t="s">
        <v>2322</v>
      </c>
      <c r="S179" t="s">
        <v>2563</v>
      </c>
      <c r="T179" t="s">
        <v>1943</v>
      </c>
      <c r="U179" t="s">
        <v>2612</v>
      </c>
      <c r="V179" t="s">
        <v>2779</v>
      </c>
      <c r="W179" t="str">
        <f>HYPERLINK("https://esastar-publication.sso.esa.int/nonEsaTenderActions/details/2314", "https://esastar-publication.sso.esa.int/nonEsaTenderActions/details/2314")</f>
        <v>https://esastar-publication.sso.esa.int/nonEsaTenderActions/details/2314</v>
      </c>
    </row>
    <row r="180" spans="1:23" ht="29" hidden="1" x14ac:dyDescent="0.35">
      <c r="A180" t="s">
        <v>2787</v>
      </c>
      <c r="B180" t="s">
        <v>50</v>
      </c>
      <c r="C180" t="s">
        <v>2788</v>
      </c>
      <c r="D180" t="s">
        <v>34</v>
      </c>
      <c r="E180" s="1">
        <v>44615</v>
      </c>
      <c r="F180" t="s">
        <v>35</v>
      </c>
      <c r="G180" t="s">
        <v>35</v>
      </c>
      <c r="H180" t="s">
        <v>35</v>
      </c>
      <c r="I180" t="s">
        <v>35</v>
      </c>
      <c r="J180" s="1">
        <v>44615</v>
      </c>
      <c r="K180" t="s">
        <v>52</v>
      </c>
      <c r="L180" t="s">
        <v>2405</v>
      </c>
      <c r="M180" t="s">
        <v>2210</v>
      </c>
      <c r="N180" t="s">
        <v>2211</v>
      </c>
      <c r="O180" t="s">
        <v>1743</v>
      </c>
      <c r="P180" t="s">
        <v>2212</v>
      </c>
      <c r="Q180" t="s">
        <v>2213</v>
      </c>
      <c r="R180" t="s">
        <v>2322</v>
      </c>
      <c r="S180" t="s">
        <v>2563</v>
      </c>
      <c r="T180" t="s">
        <v>1107</v>
      </c>
      <c r="U180" t="s">
        <v>2612</v>
      </c>
      <c r="V180" t="s">
        <v>2779</v>
      </c>
      <c r="W180" t="str">
        <f>HYPERLINK("https://esastar-publication.sso.esa.int/nonEsaTenderActions/details/2311", "https://esastar-publication.sso.esa.int/nonEsaTenderActions/details/2311")</f>
        <v>https://esastar-publication.sso.esa.int/nonEsaTenderActions/details/2311</v>
      </c>
    </row>
    <row r="181" spans="1:23" ht="29" hidden="1" x14ac:dyDescent="0.35">
      <c r="A181" t="s">
        <v>2789</v>
      </c>
      <c r="B181" t="s">
        <v>50</v>
      </c>
      <c r="C181" t="s">
        <v>2790</v>
      </c>
      <c r="D181" t="s">
        <v>34</v>
      </c>
      <c r="E181" s="1">
        <v>44615</v>
      </c>
      <c r="F181" t="s">
        <v>35</v>
      </c>
      <c r="G181" t="s">
        <v>35</v>
      </c>
      <c r="H181" t="s">
        <v>35</v>
      </c>
      <c r="I181" t="s">
        <v>35</v>
      </c>
      <c r="J181" s="1">
        <v>44615</v>
      </c>
      <c r="K181" t="s">
        <v>52</v>
      </c>
      <c r="L181" t="s">
        <v>64</v>
      </c>
      <c r="M181" t="s">
        <v>2210</v>
      </c>
      <c r="N181" t="s">
        <v>2211</v>
      </c>
      <c r="O181" t="s">
        <v>1743</v>
      </c>
      <c r="P181" t="s">
        <v>2212</v>
      </c>
      <c r="Q181" t="s">
        <v>2213</v>
      </c>
      <c r="R181" t="s">
        <v>2322</v>
      </c>
      <c r="S181" t="s">
        <v>2563</v>
      </c>
      <c r="T181" t="s">
        <v>1107</v>
      </c>
      <c r="U181" t="s">
        <v>2612</v>
      </c>
      <c r="V181" t="s">
        <v>2779</v>
      </c>
      <c r="W181" t="str">
        <f>HYPERLINK("https://esastar-publication.sso.esa.int/nonEsaTenderActions/details/2310", "https://esastar-publication.sso.esa.int/nonEsaTenderActions/details/2310")</f>
        <v>https://esastar-publication.sso.esa.int/nonEsaTenderActions/details/2310</v>
      </c>
    </row>
    <row r="182" spans="1:23" ht="29" hidden="1" x14ac:dyDescent="0.35">
      <c r="A182" t="s">
        <v>2791</v>
      </c>
      <c r="B182" t="s">
        <v>50</v>
      </c>
      <c r="C182" t="s">
        <v>2792</v>
      </c>
      <c r="D182" t="s">
        <v>34</v>
      </c>
      <c r="E182" s="1">
        <v>44614</v>
      </c>
      <c r="F182" t="s">
        <v>35</v>
      </c>
      <c r="G182" t="s">
        <v>35</v>
      </c>
      <c r="H182" t="s">
        <v>35</v>
      </c>
      <c r="I182" t="s">
        <v>35</v>
      </c>
      <c r="J182" s="1">
        <v>44614</v>
      </c>
      <c r="K182" t="s">
        <v>52</v>
      </c>
      <c r="L182" t="s">
        <v>38</v>
      </c>
      <c r="M182" t="s">
        <v>2210</v>
      </c>
      <c r="N182" t="s">
        <v>2211</v>
      </c>
      <c r="O182" t="s">
        <v>1743</v>
      </c>
      <c r="P182" t="s">
        <v>2212</v>
      </c>
      <c r="Q182" t="s">
        <v>2213</v>
      </c>
      <c r="R182" t="s">
        <v>2563</v>
      </c>
      <c r="S182" t="s">
        <v>2322</v>
      </c>
      <c r="T182" t="s">
        <v>1107</v>
      </c>
      <c r="U182" t="s">
        <v>2612</v>
      </c>
      <c r="V182" t="s">
        <v>2779</v>
      </c>
      <c r="W182" t="str">
        <f>HYPERLINK("https://esastar-publication.sso.esa.int/nonEsaTenderActions/details/2300", "https://esastar-publication.sso.esa.int/nonEsaTenderActions/details/2300")</f>
        <v>https://esastar-publication.sso.esa.int/nonEsaTenderActions/details/2300</v>
      </c>
    </row>
    <row r="183" spans="1:23" ht="29" hidden="1" x14ac:dyDescent="0.35">
      <c r="A183" t="s">
        <v>2793</v>
      </c>
      <c r="B183" t="s">
        <v>50</v>
      </c>
      <c r="C183" t="s">
        <v>2794</v>
      </c>
      <c r="D183" t="s">
        <v>34</v>
      </c>
      <c r="E183" s="1">
        <v>44614</v>
      </c>
      <c r="F183" t="s">
        <v>35</v>
      </c>
      <c r="G183" t="s">
        <v>35</v>
      </c>
      <c r="H183" t="s">
        <v>35</v>
      </c>
      <c r="I183" t="s">
        <v>35</v>
      </c>
      <c r="J183" s="1">
        <v>44614</v>
      </c>
      <c r="K183" t="s">
        <v>52</v>
      </c>
      <c r="L183" t="s">
        <v>38</v>
      </c>
      <c r="M183" t="s">
        <v>2210</v>
      </c>
      <c r="N183" t="s">
        <v>2211</v>
      </c>
      <c r="O183" t="s">
        <v>1743</v>
      </c>
      <c r="P183" t="s">
        <v>2212</v>
      </c>
      <c r="Q183" t="s">
        <v>2213</v>
      </c>
      <c r="R183" t="s">
        <v>2563</v>
      </c>
      <c r="S183" t="s">
        <v>2322</v>
      </c>
      <c r="T183" t="s">
        <v>1107</v>
      </c>
      <c r="U183" t="s">
        <v>2612</v>
      </c>
      <c r="V183" t="s">
        <v>2779</v>
      </c>
      <c r="W183" t="str">
        <f>HYPERLINK("https://esastar-publication.sso.esa.int/nonEsaTenderActions/details/2299", "https://esastar-publication.sso.esa.int/nonEsaTenderActions/details/2299")</f>
        <v>https://esastar-publication.sso.esa.int/nonEsaTenderActions/details/2299</v>
      </c>
    </row>
    <row r="184" spans="1:23" ht="29" hidden="1" x14ac:dyDescent="0.35">
      <c r="A184" t="s">
        <v>2795</v>
      </c>
      <c r="B184" t="s">
        <v>50</v>
      </c>
      <c r="C184" t="s">
        <v>2796</v>
      </c>
      <c r="D184" t="s">
        <v>34</v>
      </c>
      <c r="E184" s="1">
        <v>44610</v>
      </c>
      <c r="F184" t="s">
        <v>35</v>
      </c>
      <c r="G184" t="s">
        <v>35</v>
      </c>
      <c r="H184" t="s">
        <v>35</v>
      </c>
      <c r="I184" t="s">
        <v>35</v>
      </c>
      <c r="J184" s="1">
        <v>44610</v>
      </c>
      <c r="K184" t="s">
        <v>52</v>
      </c>
      <c r="L184" t="s">
        <v>64</v>
      </c>
      <c r="M184" t="s">
        <v>2210</v>
      </c>
      <c r="N184" t="s">
        <v>2211</v>
      </c>
      <c r="O184" t="s">
        <v>1743</v>
      </c>
      <c r="P184" t="s">
        <v>2212</v>
      </c>
      <c r="Q184" t="s">
        <v>2213</v>
      </c>
      <c r="R184" t="s">
        <v>2563</v>
      </c>
      <c r="S184" t="s">
        <v>2322</v>
      </c>
      <c r="T184" t="s">
        <v>1107</v>
      </c>
      <c r="U184" t="s">
        <v>2612</v>
      </c>
      <c r="V184" t="s">
        <v>2779</v>
      </c>
      <c r="W184" t="str">
        <f>HYPERLINK("https://esastar-publication.sso.esa.int/nonEsaTenderActions/details/2286", "https://esastar-publication.sso.esa.int/nonEsaTenderActions/details/2286")</f>
        <v>https://esastar-publication.sso.esa.int/nonEsaTenderActions/details/2286</v>
      </c>
    </row>
    <row r="185" spans="1:23" x14ac:dyDescent="0.35">
      <c r="A185" t="s">
        <v>2797</v>
      </c>
      <c r="B185" t="s">
        <v>32</v>
      </c>
      <c r="C185" t="s">
        <v>2798</v>
      </c>
      <c r="D185" t="s">
        <v>34</v>
      </c>
      <c r="E185" s="1">
        <v>44610</v>
      </c>
      <c r="F185" s="1">
        <v>44741</v>
      </c>
      <c r="G185" s="1">
        <v>44771</v>
      </c>
      <c r="H185" s="1">
        <v>44771</v>
      </c>
      <c r="I185" s="1">
        <v>44771</v>
      </c>
      <c r="J185" s="1">
        <v>44741</v>
      </c>
      <c r="K185" t="s">
        <v>122</v>
      </c>
      <c r="L185" t="s">
        <v>64</v>
      </c>
      <c r="M185" t="s">
        <v>2210</v>
      </c>
      <c r="N185" t="s">
        <v>2211</v>
      </c>
      <c r="O185" t="s">
        <v>1743</v>
      </c>
      <c r="P185" t="s">
        <v>2212</v>
      </c>
      <c r="Q185" t="s">
        <v>2213</v>
      </c>
      <c r="R185" t="s">
        <v>2563</v>
      </c>
      <c r="S185" t="s">
        <v>2456</v>
      </c>
      <c r="T185" t="s">
        <v>1475</v>
      </c>
      <c r="U185" t="s">
        <v>158</v>
      </c>
      <c r="V185" t="s">
        <v>2609</v>
      </c>
      <c r="W185" t="str">
        <f>HYPERLINK("https://esastar-publication.sso.esa.int/nonEsaTenderActions/details/2284", "https://esastar-publication.sso.esa.int/nonEsaTenderActions/details/2284")</f>
        <v>https://esastar-publication.sso.esa.int/nonEsaTenderActions/details/2284</v>
      </c>
    </row>
    <row r="186" spans="1:23" hidden="1" x14ac:dyDescent="0.35">
      <c r="A186" t="s">
        <v>2799</v>
      </c>
      <c r="B186" t="s">
        <v>50</v>
      </c>
      <c r="C186" t="s">
        <v>2800</v>
      </c>
      <c r="D186" t="s">
        <v>34</v>
      </c>
      <c r="E186" s="1">
        <v>44609</v>
      </c>
      <c r="F186" t="s">
        <v>35</v>
      </c>
      <c r="G186" t="s">
        <v>35</v>
      </c>
      <c r="H186" t="s">
        <v>35</v>
      </c>
      <c r="I186" t="s">
        <v>35</v>
      </c>
      <c r="J186" s="1">
        <v>44609</v>
      </c>
      <c r="K186" t="s">
        <v>52</v>
      </c>
      <c r="L186" t="s">
        <v>38</v>
      </c>
      <c r="M186" t="s">
        <v>2210</v>
      </c>
      <c r="N186" t="s">
        <v>2211</v>
      </c>
      <c r="O186" t="s">
        <v>1743</v>
      </c>
      <c r="P186" t="s">
        <v>2212</v>
      </c>
      <c r="Q186" t="s">
        <v>2213</v>
      </c>
      <c r="R186" t="s">
        <v>2563</v>
      </c>
      <c r="S186" t="s">
        <v>2322</v>
      </c>
      <c r="T186" t="s">
        <v>2801</v>
      </c>
      <c r="U186" t="s">
        <v>2612</v>
      </c>
      <c r="V186" t="s">
        <v>2705</v>
      </c>
      <c r="W186" t="str">
        <f>HYPERLINK("https://esastar-publication.sso.esa.int/nonEsaTenderActions/details/2280", "https://esastar-publication.sso.esa.int/nonEsaTenderActions/details/2280")</f>
        <v>https://esastar-publication.sso.esa.int/nonEsaTenderActions/details/2280</v>
      </c>
    </row>
    <row r="187" spans="1:23" x14ac:dyDescent="0.35">
      <c r="A187" t="s">
        <v>2802</v>
      </c>
      <c r="B187" t="s">
        <v>32</v>
      </c>
      <c r="C187" t="s">
        <v>2803</v>
      </c>
      <c r="D187" t="s">
        <v>34</v>
      </c>
      <c r="E187" s="1">
        <v>44609</v>
      </c>
      <c r="F187" s="1">
        <v>44963</v>
      </c>
      <c r="G187" s="1">
        <v>45016</v>
      </c>
      <c r="H187" s="1">
        <v>45016</v>
      </c>
      <c r="I187" s="1">
        <v>45016</v>
      </c>
      <c r="J187" s="1">
        <v>44977</v>
      </c>
      <c r="K187" t="s">
        <v>132</v>
      </c>
      <c r="L187" t="s">
        <v>64</v>
      </c>
      <c r="M187" t="s">
        <v>2210</v>
      </c>
      <c r="N187" t="s">
        <v>2211</v>
      </c>
      <c r="O187" t="s">
        <v>1743</v>
      </c>
      <c r="P187" t="s">
        <v>2212</v>
      </c>
      <c r="Q187" t="s">
        <v>2213</v>
      </c>
      <c r="R187" t="s">
        <v>2563</v>
      </c>
      <c r="S187" t="s">
        <v>2456</v>
      </c>
      <c r="T187" t="s">
        <v>2804</v>
      </c>
      <c r="U187" t="s">
        <v>144</v>
      </c>
      <c r="V187" t="s">
        <v>2805</v>
      </c>
      <c r="W187" t="str">
        <f>HYPERLINK("https://esastar-publication.sso.esa.int/nonEsaTenderActions/details/2279", "https://esastar-publication.sso.esa.int/nonEsaTenderActions/details/2279")</f>
        <v>https://esastar-publication.sso.esa.int/nonEsaTenderActions/details/2279</v>
      </c>
    </row>
    <row r="188" spans="1:23" x14ac:dyDescent="0.35">
      <c r="A188" t="s">
        <v>2806</v>
      </c>
      <c r="B188" t="s">
        <v>32</v>
      </c>
      <c r="C188" t="s">
        <v>2807</v>
      </c>
      <c r="D188" t="s">
        <v>34</v>
      </c>
      <c r="E188" s="1">
        <v>44596</v>
      </c>
      <c r="F188" s="1">
        <v>44609</v>
      </c>
      <c r="G188" s="1">
        <v>44687</v>
      </c>
      <c r="H188" s="1">
        <v>44687</v>
      </c>
      <c r="I188" s="1">
        <v>44687</v>
      </c>
      <c r="J188" s="1">
        <v>44664</v>
      </c>
      <c r="K188" t="s">
        <v>36</v>
      </c>
      <c r="L188" t="s">
        <v>64</v>
      </c>
      <c r="M188" t="s">
        <v>2808</v>
      </c>
      <c r="N188" t="s">
        <v>2809</v>
      </c>
      <c r="O188" t="s">
        <v>2161</v>
      </c>
      <c r="P188" t="s">
        <v>2234</v>
      </c>
      <c r="Q188" t="s">
        <v>2235</v>
      </c>
      <c r="R188" t="s">
        <v>2810</v>
      </c>
      <c r="S188" t="s">
        <v>2811</v>
      </c>
      <c r="T188" t="s">
        <v>2722</v>
      </c>
      <c r="U188" t="s">
        <v>1765</v>
      </c>
      <c r="V188" t="s">
        <v>1918</v>
      </c>
      <c r="W188" t="str">
        <f>HYPERLINK("https://esastar-publication.sso.esa.int/nonEsaTenderActions/details/2254", "https://esastar-publication.sso.esa.int/nonEsaTenderActions/details/2254")</f>
        <v>https://esastar-publication.sso.esa.int/nonEsaTenderActions/details/2254</v>
      </c>
    </row>
    <row r="189" spans="1:23" hidden="1" x14ac:dyDescent="0.35">
      <c r="A189" t="s">
        <v>2812</v>
      </c>
      <c r="B189" t="s">
        <v>50</v>
      </c>
      <c r="C189" t="s">
        <v>2813</v>
      </c>
      <c r="D189" t="s">
        <v>34</v>
      </c>
      <c r="E189" s="1">
        <v>44594</v>
      </c>
      <c r="F189" t="s">
        <v>35</v>
      </c>
      <c r="G189" t="s">
        <v>35</v>
      </c>
      <c r="H189" t="s">
        <v>35</v>
      </c>
      <c r="I189" t="s">
        <v>35</v>
      </c>
      <c r="J189" s="1">
        <v>44594</v>
      </c>
      <c r="K189" t="s">
        <v>52</v>
      </c>
      <c r="L189" t="s">
        <v>64</v>
      </c>
      <c r="M189" t="s">
        <v>2728</v>
      </c>
      <c r="N189" t="s">
        <v>2729</v>
      </c>
      <c r="O189" t="s">
        <v>2233</v>
      </c>
      <c r="P189" t="s">
        <v>2814</v>
      </c>
      <c r="Q189" t="s">
        <v>2815</v>
      </c>
      <c r="R189" t="s">
        <v>2816</v>
      </c>
      <c r="S189" t="s">
        <v>2817</v>
      </c>
      <c r="T189" t="s">
        <v>2818</v>
      </c>
      <c r="U189" t="s">
        <v>1765</v>
      </c>
      <c r="V189" t="s">
        <v>2205</v>
      </c>
      <c r="W189" t="str">
        <f>HYPERLINK("https://esastar-publication.sso.esa.int/nonEsaTenderActions/details/2252", "https://esastar-publication.sso.esa.int/nonEsaTenderActions/details/2252")</f>
        <v>https://esastar-publication.sso.esa.int/nonEsaTenderActions/details/2252</v>
      </c>
    </row>
    <row r="190" spans="1:23" x14ac:dyDescent="0.35">
      <c r="A190" t="s">
        <v>2819</v>
      </c>
      <c r="B190" t="s">
        <v>32</v>
      </c>
      <c r="C190" t="s">
        <v>2820</v>
      </c>
      <c r="D190" t="s">
        <v>34</v>
      </c>
      <c r="E190" s="1">
        <v>44581</v>
      </c>
      <c r="F190" s="1">
        <v>44608</v>
      </c>
      <c r="G190" s="1">
        <v>44651</v>
      </c>
      <c r="H190" s="1">
        <v>44651</v>
      </c>
      <c r="I190" s="1">
        <v>44651</v>
      </c>
      <c r="J190" s="1">
        <v>44608</v>
      </c>
      <c r="K190" t="s">
        <v>122</v>
      </c>
      <c r="L190" t="s">
        <v>2405</v>
      </c>
      <c r="M190" t="s">
        <v>2821</v>
      </c>
      <c r="N190" t="s">
        <v>2822</v>
      </c>
      <c r="O190" t="s">
        <v>2823</v>
      </c>
      <c r="P190" t="s">
        <v>2824</v>
      </c>
      <c r="Q190" t="s">
        <v>2825</v>
      </c>
      <c r="R190" t="s">
        <v>2826</v>
      </c>
      <c r="S190" t="s">
        <v>2827</v>
      </c>
      <c r="T190" t="s">
        <v>2828</v>
      </c>
      <c r="U190" t="s">
        <v>109</v>
      </c>
      <c r="V190" t="s">
        <v>1652</v>
      </c>
      <c r="W190" t="str">
        <f>HYPERLINK("https://esastar-publication.sso.esa.int/nonEsaTenderActions/details/2205", "https://esastar-publication.sso.esa.int/nonEsaTenderActions/details/2205")</f>
        <v>https://esastar-publication.sso.esa.int/nonEsaTenderActions/details/2205</v>
      </c>
    </row>
    <row r="191" spans="1:23" x14ac:dyDescent="0.35">
      <c r="A191" t="s">
        <v>2829</v>
      </c>
      <c r="B191" t="s">
        <v>32</v>
      </c>
      <c r="C191" t="s">
        <v>2765</v>
      </c>
      <c r="D191" t="s">
        <v>34</v>
      </c>
      <c r="E191" s="1">
        <v>44546</v>
      </c>
      <c r="F191" s="1">
        <v>44655</v>
      </c>
      <c r="G191" s="1">
        <v>44706</v>
      </c>
      <c r="H191" s="1">
        <v>44706</v>
      </c>
      <c r="I191" s="1">
        <v>44706</v>
      </c>
      <c r="J191" s="1">
        <v>44664</v>
      </c>
      <c r="K191" t="s">
        <v>36</v>
      </c>
      <c r="L191" t="s">
        <v>163</v>
      </c>
      <c r="M191" t="s">
        <v>2669</v>
      </c>
      <c r="N191" t="s">
        <v>2670</v>
      </c>
      <c r="O191" t="s">
        <v>2556</v>
      </c>
      <c r="P191" t="s">
        <v>2223</v>
      </c>
      <c r="Q191" t="s">
        <v>2224</v>
      </c>
      <c r="R191" t="s">
        <v>2753</v>
      </c>
      <c r="S191" t="s">
        <v>2754</v>
      </c>
      <c r="T191" t="s">
        <v>2675</v>
      </c>
      <c r="U191" t="s">
        <v>1765</v>
      </c>
      <c r="V191" t="s">
        <v>2282</v>
      </c>
      <c r="W191" t="str">
        <f>HYPERLINK("https://esastar-publication.sso.esa.int/nonEsaTenderActions/details/2138", "https://esastar-publication.sso.esa.int/nonEsaTenderActions/details/2138")</f>
        <v>https://esastar-publication.sso.esa.int/nonEsaTenderActions/details/2138</v>
      </c>
    </row>
    <row r="192" spans="1:23" x14ac:dyDescent="0.35">
      <c r="A192" t="s">
        <v>2830</v>
      </c>
      <c r="B192" t="s">
        <v>32</v>
      </c>
      <c r="C192" t="s">
        <v>2831</v>
      </c>
      <c r="D192" t="s">
        <v>34</v>
      </c>
      <c r="E192" s="1">
        <v>44489</v>
      </c>
      <c r="F192" s="1">
        <v>44552</v>
      </c>
      <c r="G192" s="1">
        <v>44603</v>
      </c>
      <c r="H192" s="1">
        <v>44603</v>
      </c>
      <c r="I192" s="1">
        <v>44603</v>
      </c>
      <c r="J192" s="1">
        <v>44552</v>
      </c>
      <c r="K192" t="s">
        <v>122</v>
      </c>
      <c r="L192" t="s">
        <v>64</v>
      </c>
      <c r="M192" t="s">
        <v>2584</v>
      </c>
      <c r="N192" t="s">
        <v>2585</v>
      </c>
      <c r="O192" t="s">
        <v>2586</v>
      </c>
      <c r="P192" t="s">
        <v>2223</v>
      </c>
      <c r="Q192" t="s">
        <v>2224</v>
      </c>
      <c r="R192" t="s">
        <v>2832</v>
      </c>
      <c r="S192" t="s">
        <v>2832</v>
      </c>
      <c r="T192" t="s">
        <v>2818</v>
      </c>
      <c r="U192" t="s">
        <v>900</v>
      </c>
      <c r="V192" t="s">
        <v>2187</v>
      </c>
      <c r="W192" t="str">
        <f>HYPERLINK("https://esastar-publication.sso.esa.int/nonEsaTenderActions/details/2069", "https://esastar-publication.sso.esa.int/nonEsaTenderActions/details/2069")</f>
        <v>https://esastar-publication.sso.esa.int/nonEsaTenderActions/details/2069</v>
      </c>
    </row>
    <row r="193" spans="1:23" x14ac:dyDescent="0.35">
      <c r="A193" t="s">
        <v>2833</v>
      </c>
      <c r="B193" t="s">
        <v>32</v>
      </c>
      <c r="C193" t="s">
        <v>2834</v>
      </c>
      <c r="D193" t="s">
        <v>34</v>
      </c>
      <c r="E193" s="1">
        <v>44484</v>
      </c>
      <c r="F193" s="1">
        <v>44552</v>
      </c>
      <c r="G193" s="1">
        <v>44617</v>
      </c>
      <c r="H193" s="1">
        <v>44617</v>
      </c>
      <c r="I193" s="1">
        <v>44617</v>
      </c>
      <c r="J193" s="1">
        <v>44600</v>
      </c>
      <c r="K193" t="s">
        <v>132</v>
      </c>
      <c r="L193" t="s">
        <v>64</v>
      </c>
      <c r="M193" t="s">
        <v>2584</v>
      </c>
      <c r="N193" t="s">
        <v>2585</v>
      </c>
      <c r="O193" t="s">
        <v>2586</v>
      </c>
      <c r="P193" t="s">
        <v>2223</v>
      </c>
      <c r="Q193" t="s">
        <v>2224</v>
      </c>
      <c r="R193" t="s">
        <v>2832</v>
      </c>
      <c r="S193" t="s">
        <v>2832</v>
      </c>
      <c r="T193" t="s">
        <v>2818</v>
      </c>
      <c r="U193" t="s">
        <v>900</v>
      </c>
      <c r="V193" t="s">
        <v>2187</v>
      </c>
      <c r="W193" t="str">
        <f>HYPERLINK("https://esastar-publication.sso.esa.int/nonEsaTenderActions/details/2064", "https://esastar-publication.sso.esa.int/nonEsaTenderActions/details/2064")</f>
        <v>https://esastar-publication.sso.esa.int/nonEsaTenderActions/details/2064</v>
      </c>
    </row>
    <row r="194" spans="1:23" x14ac:dyDescent="0.35">
      <c r="A194" t="s">
        <v>2835</v>
      </c>
      <c r="B194" t="s">
        <v>32</v>
      </c>
      <c r="C194" t="s">
        <v>2836</v>
      </c>
      <c r="D194" t="s">
        <v>34</v>
      </c>
      <c r="E194" s="1">
        <v>44483</v>
      </c>
      <c r="F194" s="1">
        <v>44488</v>
      </c>
      <c r="G194" s="1">
        <v>45107</v>
      </c>
      <c r="H194" s="1">
        <v>45107</v>
      </c>
      <c r="I194" s="1">
        <v>45107</v>
      </c>
      <c r="J194" s="1">
        <v>44488</v>
      </c>
      <c r="K194" t="s">
        <v>122</v>
      </c>
      <c r="L194" t="s">
        <v>2405</v>
      </c>
      <c r="M194" t="s">
        <v>2821</v>
      </c>
      <c r="N194" t="s">
        <v>2822</v>
      </c>
      <c r="O194" t="s">
        <v>2823</v>
      </c>
      <c r="P194" t="s">
        <v>2824</v>
      </c>
      <c r="Q194" t="s">
        <v>2825</v>
      </c>
      <c r="R194" t="s">
        <v>2826</v>
      </c>
      <c r="S194" t="s">
        <v>2827</v>
      </c>
      <c r="T194" t="s">
        <v>2837</v>
      </c>
      <c r="U194" t="s">
        <v>109</v>
      </c>
      <c r="V194" t="s">
        <v>1652</v>
      </c>
      <c r="W194" t="str">
        <f>HYPERLINK("https://esastar-publication.sso.esa.int/nonEsaTenderActions/details/2037", "https://esastar-publication.sso.esa.int/nonEsaTenderActions/details/2037")</f>
        <v>https://esastar-publication.sso.esa.int/nonEsaTenderActions/details/2037</v>
      </c>
    </row>
    <row r="195" spans="1:23" x14ac:dyDescent="0.35">
      <c r="A195" t="s">
        <v>2838</v>
      </c>
      <c r="B195" t="s">
        <v>32</v>
      </c>
      <c r="C195" t="s">
        <v>2839</v>
      </c>
      <c r="D195" t="s">
        <v>34</v>
      </c>
      <c r="E195" s="1">
        <v>44483</v>
      </c>
      <c r="F195" s="1">
        <v>44552</v>
      </c>
      <c r="G195" s="1">
        <v>44603</v>
      </c>
      <c r="H195" s="1">
        <v>44603</v>
      </c>
      <c r="I195" s="1">
        <v>44603</v>
      </c>
      <c r="J195" s="1">
        <v>44571</v>
      </c>
      <c r="K195" t="s">
        <v>132</v>
      </c>
      <c r="L195" t="s">
        <v>64</v>
      </c>
      <c r="M195" t="s">
        <v>2584</v>
      </c>
      <c r="N195" t="s">
        <v>2585</v>
      </c>
      <c r="O195" t="s">
        <v>2586</v>
      </c>
      <c r="P195" t="s">
        <v>2223</v>
      </c>
      <c r="Q195" t="s">
        <v>2224</v>
      </c>
      <c r="R195" t="s">
        <v>2832</v>
      </c>
      <c r="S195" t="s">
        <v>2832</v>
      </c>
      <c r="T195" t="s">
        <v>2818</v>
      </c>
      <c r="U195" t="s">
        <v>900</v>
      </c>
      <c r="V195" t="s">
        <v>2187</v>
      </c>
      <c r="W195" t="str">
        <f>HYPERLINK("https://esastar-publication.sso.esa.int/nonEsaTenderActions/details/2060", "https://esastar-publication.sso.esa.int/nonEsaTenderActions/details/2060")</f>
        <v>https://esastar-publication.sso.esa.int/nonEsaTenderActions/details/2060</v>
      </c>
    </row>
    <row r="196" spans="1:23" x14ac:dyDescent="0.35">
      <c r="A196" t="s">
        <v>2840</v>
      </c>
      <c r="B196" t="s">
        <v>32</v>
      </c>
      <c r="C196" t="s">
        <v>2841</v>
      </c>
      <c r="D196" t="s">
        <v>34</v>
      </c>
      <c r="E196" s="1">
        <v>44480</v>
      </c>
      <c r="F196" s="1">
        <v>44480</v>
      </c>
      <c r="G196" s="1">
        <v>44552</v>
      </c>
      <c r="H196" s="1">
        <v>44552</v>
      </c>
      <c r="I196" s="1">
        <v>44552</v>
      </c>
      <c r="J196" s="1">
        <v>44526</v>
      </c>
      <c r="K196" t="s">
        <v>2230</v>
      </c>
      <c r="L196" t="s">
        <v>64</v>
      </c>
      <c r="M196" t="s">
        <v>1994</v>
      </c>
      <c r="N196" t="s">
        <v>2330</v>
      </c>
      <c r="O196" t="s">
        <v>645</v>
      </c>
      <c r="P196" t="s">
        <v>2718</v>
      </c>
      <c r="Q196" t="s">
        <v>2719</v>
      </c>
      <c r="R196" t="s">
        <v>2842</v>
      </c>
      <c r="S196" t="s">
        <v>2843</v>
      </c>
      <c r="T196" t="s">
        <v>2844</v>
      </c>
      <c r="U196" t="s">
        <v>1765</v>
      </c>
      <c r="V196" t="s">
        <v>2676</v>
      </c>
      <c r="W196" t="str">
        <f>HYPERLINK("https://esastar-publication.sso.esa.int/nonEsaTenderActions/details/2042", "https://esastar-publication.sso.esa.int/nonEsaTenderActions/details/2042")</f>
        <v>https://esastar-publication.sso.esa.int/nonEsaTenderActions/details/2042</v>
      </c>
    </row>
    <row r="197" spans="1:23" x14ac:dyDescent="0.35">
      <c r="A197" t="s">
        <v>2845</v>
      </c>
      <c r="B197" t="s">
        <v>32</v>
      </c>
      <c r="C197" t="s">
        <v>2846</v>
      </c>
      <c r="D197" t="s">
        <v>34</v>
      </c>
      <c r="E197" s="1">
        <v>44407</v>
      </c>
      <c r="F197" s="1">
        <v>44407</v>
      </c>
      <c r="G197" s="1">
        <v>44473</v>
      </c>
      <c r="H197" s="1">
        <v>44473</v>
      </c>
      <c r="I197" s="1">
        <v>44473</v>
      </c>
      <c r="J197" s="1">
        <v>44453</v>
      </c>
      <c r="K197" t="s">
        <v>36</v>
      </c>
      <c r="L197" t="s">
        <v>38</v>
      </c>
      <c r="M197" t="s">
        <v>2669</v>
      </c>
      <c r="N197" t="s">
        <v>2670</v>
      </c>
      <c r="O197" t="s">
        <v>2556</v>
      </c>
      <c r="P197" t="s">
        <v>2223</v>
      </c>
      <c r="Q197" t="s">
        <v>2224</v>
      </c>
      <c r="R197" t="s">
        <v>2753</v>
      </c>
      <c r="S197" t="s">
        <v>2847</v>
      </c>
      <c r="T197" t="s">
        <v>2848</v>
      </c>
      <c r="U197" t="s">
        <v>2849</v>
      </c>
      <c r="V197" t="s">
        <v>2282</v>
      </c>
      <c r="W197" t="str">
        <f>HYPERLINK("https://esastar-publication.sso.esa.int/nonEsaTenderActions/details/1964", "https://esastar-publication.sso.esa.int/nonEsaTenderActions/details/1964")</f>
        <v>https://esastar-publication.sso.esa.int/nonEsaTenderActions/details/1964</v>
      </c>
    </row>
    <row r="198" spans="1:23" hidden="1" x14ac:dyDescent="0.35">
      <c r="A198" t="s">
        <v>2850</v>
      </c>
      <c r="B198" t="s">
        <v>50</v>
      </c>
      <c r="C198" t="s">
        <v>2851</v>
      </c>
      <c r="D198" t="s">
        <v>34</v>
      </c>
      <c r="E198" s="1">
        <v>44337</v>
      </c>
      <c r="F198" t="s">
        <v>35</v>
      </c>
      <c r="G198" t="s">
        <v>35</v>
      </c>
      <c r="H198" t="s">
        <v>35</v>
      </c>
      <c r="I198" t="s">
        <v>35</v>
      </c>
      <c r="J198" s="1">
        <v>44337</v>
      </c>
      <c r="K198" t="s">
        <v>52</v>
      </c>
      <c r="L198" t="s">
        <v>64</v>
      </c>
      <c r="M198" t="s">
        <v>2210</v>
      </c>
      <c r="N198" t="s">
        <v>2211</v>
      </c>
      <c r="O198" t="s">
        <v>1743</v>
      </c>
      <c r="P198" t="s">
        <v>2212</v>
      </c>
      <c r="Q198" t="s">
        <v>2213</v>
      </c>
      <c r="R198" t="s">
        <v>2322</v>
      </c>
      <c r="S198" t="s">
        <v>2852</v>
      </c>
      <c r="T198" t="s">
        <v>1475</v>
      </c>
      <c r="U198" t="s">
        <v>2853</v>
      </c>
      <c r="V198" t="s">
        <v>2854</v>
      </c>
      <c r="W198" t="str">
        <f>HYPERLINK("https://esastar-publication.sso.esa.int/nonEsaTenderActions/details/1834", "https://esastar-publication.sso.esa.int/nonEsaTenderActions/details/1834")</f>
        <v>https://esastar-publication.sso.esa.int/nonEsaTenderActions/details/1834</v>
      </c>
    </row>
    <row r="199" spans="1:23" ht="72.5" hidden="1" x14ac:dyDescent="0.35">
      <c r="A199" t="s">
        <v>2855</v>
      </c>
      <c r="B199" t="s">
        <v>50</v>
      </c>
      <c r="C199" t="s">
        <v>2856</v>
      </c>
      <c r="D199" t="s">
        <v>34</v>
      </c>
      <c r="E199" s="1">
        <v>44337</v>
      </c>
      <c r="F199" t="s">
        <v>35</v>
      </c>
      <c r="G199" t="s">
        <v>35</v>
      </c>
      <c r="H199" t="s">
        <v>35</v>
      </c>
      <c r="I199" t="s">
        <v>35</v>
      </c>
      <c r="J199" s="1">
        <v>44337</v>
      </c>
      <c r="K199" t="s">
        <v>52</v>
      </c>
      <c r="L199" t="s">
        <v>64</v>
      </c>
      <c r="M199" t="s">
        <v>2210</v>
      </c>
      <c r="N199" t="s">
        <v>2211</v>
      </c>
      <c r="O199" t="s">
        <v>1743</v>
      </c>
      <c r="P199" t="s">
        <v>2212</v>
      </c>
      <c r="Q199" t="s">
        <v>2213</v>
      </c>
      <c r="R199" t="s">
        <v>2857</v>
      </c>
      <c r="S199" t="s">
        <v>2456</v>
      </c>
      <c r="T199" t="s">
        <v>2858</v>
      </c>
      <c r="U199" t="s">
        <v>2859</v>
      </c>
      <c r="V199" t="s">
        <v>2860</v>
      </c>
      <c r="W199" t="str">
        <f>HYPERLINK("https://esastar-publication.sso.esa.int/nonEsaTenderActions/details/1833", "https://esastar-publication.sso.esa.int/nonEsaTenderActions/details/1833")</f>
        <v>https://esastar-publication.sso.esa.int/nonEsaTenderActions/details/1833</v>
      </c>
    </row>
    <row r="200" spans="1:23" x14ac:dyDescent="0.35">
      <c r="A200" t="s">
        <v>2861</v>
      </c>
      <c r="B200" t="s">
        <v>32</v>
      </c>
      <c r="C200" t="s">
        <v>2862</v>
      </c>
      <c r="D200" t="s">
        <v>34</v>
      </c>
      <c r="E200" s="1">
        <v>44309</v>
      </c>
      <c r="F200" s="1">
        <v>44309</v>
      </c>
      <c r="G200" s="1">
        <v>44358</v>
      </c>
      <c r="H200" s="1">
        <v>44358</v>
      </c>
      <c r="I200" s="1">
        <v>44358</v>
      </c>
      <c r="J200" s="1">
        <v>44316</v>
      </c>
      <c r="K200" t="s">
        <v>132</v>
      </c>
      <c r="L200" t="s">
        <v>64</v>
      </c>
      <c r="M200" t="s">
        <v>2863</v>
      </c>
      <c r="N200" t="s">
        <v>2670</v>
      </c>
      <c r="O200" t="s">
        <v>2556</v>
      </c>
      <c r="P200" t="s">
        <v>2223</v>
      </c>
      <c r="Q200" t="s">
        <v>2224</v>
      </c>
      <c r="R200" t="s">
        <v>2754</v>
      </c>
      <c r="S200" t="s">
        <v>2864</v>
      </c>
      <c r="T200" t="s">
        <v>2848</v>
      </c>
      <c r="U200" t="s">
        <v>2270</v>
      </c>
      <c r="V200" t="s">
        <v>2865</v>
      </c>
      <c r="W200" t="str">
        <f>HYPERLINK("https://esastar-publication.sso.esa.int/nonEsaTenderActions/details/1774", "https://esastar-publication.sso.esa.int/nonEsaTenderActions/details/1774")</f>
        <v>https://esastar-publication.sso.esa.int/nonEsaTenderActions/details/1774</v>
      </c>
    </row>
    <row r="201" spans="1:23" ht="58" x14ac:dyDescent="0.35">
      <c r="A201" t="s">
        <v>2866</v>
      </c>
      <c r="B201" t="s">
        <v>32</v>
      </c>
      <c r="C201" t="s">
        <v>2867</v>
      </c>
      <c r="D201" t="s">
        <v>34</v>
      </c>
      <c r="E201" s="1">
        <v>44306</v>
      </c>
      <c r="F201" s="1">
        <v>44333</v>
      </c>
      <c r="G201" s="1">
        <v>44386</v>
      </c>
      <c r="H201" s="1">
        <v>44386</v>
      </c>
      <c r="I201" s="1">
        <v>44386</v>
      </c>
      <c r="J201" s="1">
        <v>44368</v>
      </c>
      <c r="K201" t="s">
        <v>36</v>
      </c>
      <c r="L201" t="s">
        <v>64</v>
      </c>
      <c r="M201" t="s">
        <v>2584</v>
      </c>
      <c r="N201" t="s">
        <v>2585</v>
      </c>
      <c r="O201" t="s">
        <v>2586</v>
      </c>
      <c r="P201" t="s">
        <v>2223</v>
      </c>
      <c r="Q201" t="s">
        <v>2224</v>
      </c>
      <c r="R201" t="s">
        <v>2332</v>
      </c>
      <c r="S201" t="s">
        <v>2868</v>
      </c>
      <c r="T201" t="s">
        <v>2869</v>
      </c>
      <c r="U201" t="s">
        <v>2870</v>
      </c>
      <c r="V201" t="s">
        <v>2871</v>
      </c>
      <c r="W201" t="str">
        <f>HYPERLINK("https://esastar-publication.sso.esa.int/nonEsaTenderActions/details/1769", "https://esastar-publication.sso.esa.int/nonEsaTenderActions/details/1769")</f>
        <v>https://esastar-publication.sso.esa.int/nonEsaTenderActions/details/1769</v>
      </c>
    </row>
    <row r="202" spans="1:23" x14ac:dyDescent="0.35">
      <c r="A202" t="s">
        <v>2872</v>
      </c>
      <c r="B202" t="s">
        <v>32</v>
      </c>
      <c r="C202" t="s">
        <v>2873</v>
      </c>
      <c r="D202" t="s">
        <v>34</v>
      </c>
      <c r="E202" s="1">
        <v>44292</v>
      </c>
      <c r="F202" s="1">
        <v>44314</v>
      </c>
      <c r="G202" s="1">
        <v>44362</v>
      </c>
      <c r="H202" s="1">
        <v>44362</v>
      </c>
      <c r="I202" s="1">
        <v>44362</v>
      </c>
      <c r="J202" s="1">
        <v>44341</v>
      </c>
      <c r="K202" t="s">
        <v>36</v>
      </c>
      <c r="L202" t="s">
        <v>64</v>
      </c>
      <c r="M202" t="s">
        <v>2863</v>
      </c>
      <c r="N202" t="s">
        <v>2670</v>
      </c>
      <c r="O202" t="s">
        <v>2556</v>
      </c>
      <c r="P202" t="s">
        <v>2223</v>
      </c>
      <c r="Q202" t="s">
        <v>2224</v>
      </c>
      <c r="R202" t="s">
        <v>2754</v>
      </c>
      <c r="S202" t="s">
        <v>2864</v>
      </c>
      <c r="T202" t="s">
        <v>2874</v>
      </c>
      <c r="U202" t="s">
        <v>1765</v>
      </c>
      <c r="V202" t="s">
        <v>2205</v>
      </c>
      <c r="W202" t="str">
        <f>HYPERLINK("https://esastar-publication.sso.esa.int/nonEsaTenderActions/details/1642", "https://esastar-publication.sso.esa.int/nonEsaTenderActions/details/1642")</f>
        <v>https://esastar-publication.sso.esa.int/nonEsaTenderActions/details/1642</v>
      </c>
    </row>
    <row r="203" spans="1:23" x14ac:dyDescent="0.35">
      <c r="A203" t="s">
        <v>2875</v>
      </c>
      <c r="B203" t="s">
        <v>32</v>
      </c>
      <c r="C203" t="s">
        <v>2876</v>
      </c>
      <c r="D203" t="s">
        <v>34</v>
      </c>
      <c r="E203" s="1">
        <v>44272</v>
      </c>
      <c r="F203" s="1">
        <v>44356</v>
      </c>
      <c r="G203" s="1">
        <v>44398</v>
      </c>
      <c r="H203" s="1">
        <v>44398</v>
      </c>
      <c r="I203" s="1">
        <v>44398</v>
      </c>
      <c r="J203" s="1">
        <v>44375</v>
      </c>
      <c r="K203" t="s">
        <v>36</v>
      </c>
      <c r="L203" t="s">
        <v>2405</v>
      </c>
      <c r="M203" t="s">
        <v>2584</v>
      </c>
      <c r="N203" t="s">
        <v>2585</v>
      </c>
      <c r="O203" t="s">
        <v>2586</v>
      </c>
      <c r="P203" t="s">
        <v>2223</v>
      </c>
      <c r="Q203" t="s">
        <v>2224</v>
      </c>
      <c r="R203" t="s">
        <v>2754</v>
      </c>
      <c r="S203" t="s">
        <v>2754</v>
      </c>
      <c r="T203" t="s">
        <v>2877</v>
      </c>
      <c r="U203" t="s">
        <v>35</v>
      </c>
      <c r="V203" t="s">
        <v>35</v>
      </c>
      <c r="W203" t="str">
        <f>HYPERLINK("https://esastar-publication.sso.esa.int/nonEsaTenderActions/details/1550", "https://esastar-publication.sso.esa.int/nonEsaTenderActions/details/1550")</f>
        <v>https://esastar-publication.sso.esa.int/nonEsaTenderActions/details/1550</v>
      </c>
    </row>
    <row r="204" spans="1:23" x14ac:dyDescent="0.35">
      <c r="A204" t="s">
        <v>2878</v>
      </c>
      <c r="B204" t="s">
        <v>32</v>
      </c>
      <c r="C204" t="s">
        <v>2879</v>
      </c>
      <c r="D204" t="s">
        <v>34</v>
      </c>
      <c r="E204" s="1">
        <v>44272</v>
      </c>
      <c r="F204" s="1">
        <v>44343</v>
      </c>
      <c r="G204" s="1">
        <v>44385</v>
      </c>
      <c r="H204" s="1">
        <v>44385</v>
      </c>
      <c r="I204" s="1">
        <v>44385</v>
      </c>
      <c r="J204" s="1">
        <v>44375</v>
      </c>
      <c r="K204" t="s">
        <v>36</v>
      </c>
      <c r="L204" t="s">
        <v>64</v>
      </c>
      <c r="M204" t="s">
        <v>2584</v>
      </c>
      <c r="N204" t="s">
        <v>2585</v>
      </c>
      <c r="O204" t="s">
        <v>2586</v>
      </c>
      <c r="P204" t="s">
        <v>2223</v>
      </c>
      <c r="Q204" t="s">
        <v>2224</v>
      </c>
      <c r="R204" t="s">
        <v>2754</v>
      </c>
      <c r="S204" t="s">
        <v>2754</v>
      </c>
      <c r="T204" t="s">
        <v>2877</v>
      </c>
      <c r="U204" t="s">
        <v>35</v>
      </c>
      <c r="V204" t="s">
        <v>35</v>
      </c>
      <c r="W204" t="str">
        <f>HYPERLINK("https://esastar-publication.sso.esa.int/nonEsaTenderActions/details/1548", "https://esastar-publication.sso.esa.int/nonEsaTenderActions/details/1548")</f>
        <v>https://esastar-publication.sso.esa.int/nonEsaTenderActions/details/1548</v>
      </c>
    </row>
    <row r="205" spans="1:23" x14ac:dyDescent="0.35">
      <c r="A205" t="s">
        <v>2880</v>
      </c>
      <c r="B205" t="s">
        <v>32</v>
      </c>
      <c r="C205" t="s">
        <v>2881</v>
      </c>
      <c r="D205" t="s">
        <v>34</v>
      </c>
      <c r="E205" s="1">
        <v>44272</v>
      </c>
      <c r="F205" s="1">
        <v>44343</v>
      </c>
      <c r="G205" s="1">
        <v>44398</v>
      </c>
      <c r="H205" s="1">
        <v>44398</v>
      </c>
      <c r="I205" s="1">
        <v>44398</v>
      </c>
      <c r="J205" s="1">
        <v>44378</v>
      </c>
      <c r="K205" t="s">
        <v>36</v>
      </c>
      <c r="L205" t="s">
        <v>64</v>
      </c>
      <c r="M205" t="s">
        <v>2584</v>
      </c>
      <c r="N205" t="s">
        <v>2585</v>
      </c>
      <c r="O205" t="s">
        <v>2586</v>
      </c>
      <c r="P205" t="s">
        <v>2223</v>
      </c>
      <c r="Q205" t="s">
        <v>2224</v>
      </c>
      <c r="R205" t="s">
        <v>2754</v>
      </c>
      <c r="S205" t="s">
        <v>2754</v>
      </c>
      <c r="T205" t="s">
        <v>2877</v>
      </c>
      <c r="U205" t="s">
        <v>35</v>
      </c>
      <c r="V205" t="s">
        <v>35</v>
      </c>
      <c r="W205" t="str">
        <f>HYPERLINK("https://esastar-publication.sso.esa.int/nonEsaTenderActions/details/1547", "https://esastar-publication.sso.esa.int/nonEsaTenderActions/details/1547")</f>
        <v>https://esastar-publication.sso.esa.int/nonEsaTenderActions/details/1547</v>
      </c>
    </row>
    <row r="206" spans="1:23" x14ac:dyDescent="0.35">
      <c r="A206" t="s">
        <v>2882</v>
      </c>
      <c r="B206" t="s">
        <v>32</v>
      </c>
      <c r="C206" t="s">
        <v>2883</v>
      </c>
      <c r="D206" t="s">
        <v>34</v>
      </c>
      <c r="E206" s="1">
        <v>44272</v>
      </c>
      <c r="F206" s="1">
        <v>44343</v>
      </c>
      <c r="G206" s="1">
        <v>44385</v>
      </c>
      <c r="H206" s="1">
        <v>44385</v>
      </c>
      <c r="I206" s="1">
        <v>44385</v>
      </c>
      <c r="J206" s="1">
        <v>44375</v>
      </c>
      <c r="K206" t="s">
        <v>36</v>
      </c>
      <c r="L206" t="s">
        <v>64</v>
      </c>
      <c r="M206" t="s">
        <v>2584</v>
      </c>
      <c r="N206" t="s">
        <v>2585</v>
      </c>
      <c r="O206" t="s">
        <v>2586</v>
      </c>
      <c r="P206" t="s">
        <v>2223</v>
      </c>
      <c r="Q206" t="s">
        <v>2224</v>
      </c>
      <c r="R206" t="s">
        <v>2754</v>
      </c>
      <c r="S206" t="s">
        <v>2754</v>
      </c>
      <c r="T206" t="s">
        <v>2877</v>
      </c>
      <c r="U206" t="s">
        <v>35</v>
      </c>
      <c r="V206" t="s">
        <v>35</v>
      </c>
      <c r="W206" t="str">
        <f>HYPERLINK("https://esastar-publication.sso.esa.int/nonEsaTenderActions/details/1545", "https://esastar-publication.sso.esa.int/nonEsaTenderActions/details/1545")</f>
        <v>https://esastar-publication.sso.esa.int/nonEsaTenderActions/details/1545</v>
      </c>
    </row>
    <row r="207" spans="1:23" x14ac:dyDescent="0.35">
      <c r="A207" t="s">
        <v>2884</v>
      </c>
      <c r="B207" t="s">
        <v>32</v>
      </c>
      <c r="C207" t="s">
        <v>2885</v>
      </c>
      <c r="D207" t="s">
        <v>34</v>
      </c>
      <c r="E207" s="1">
        <v>44272</v>
      </c>
      <c r="F207" s="1">
        <v>44343</v>
      </c>
      <c r="G207" s="1">
        <v>44385</v>
      </c>
      <c r="H207" s="1">
        <v>44385</v>
      </c>
      <c r="I207" s="1">
        <v>44385</v>
      </c>
      <c r="J207" s="1">
        <v>44375</v>
      </c>
      <c r="K207" t="s">
        <v>36</v>
      </c>
      <c r="L207" t="s">
        <v>64</v>
      </c>
      <c r="M207" t="s">
        <v>2584</v>
      </c>
      <c r="N207" t="s">
        <v>2585</v>
      </c>
      <c r="O207" t="s">
        <v>2586</v>
      </c>
      <c r="P207" t="s">
        <v>2223</v>
      </c>
      <c r="Q207" t="s">
        <v>2224</v>
      </c>
      <c r="R207" t="s">
        <v>2754</v>
      </c>
      <c r="S207" t="s">
        <v>2754</v>
      </c>
      <c r="T207" t="s">
        <v>2877</v>
      </c>
      <c r="U207" t="s">
        <v>35</v>
      </c>
      <c r="V207" t="s">
        <v>35</v>
      </c>
      <c r="W207" t="str">
        <f>HYPERLINK("https://esastar-publication.sso.esa.int/nonEsaTenderActions/details/1543", "https://esastar-publication.sso.esa.int/nonEsaTenderActions/details/1543")</f>
        <v>https://esastar-publication.sso.esa.int/nonEsaTenderActions/details/1543</v>
      </c>
    </row>
    <row r="208" spans="1:23" x14ac:dyDescent="0.35">
      <c r="A208" t="s">
        <v>2886</v>
      </c>
      <c r="B208" t="s">
        <v>32</v>
      </c>
      <c r="C208" t="s">
        <v>2887</v>
      </c>
      <c r="D208" t="s">
        <v>34</v>
      </c>
      <c r="E208" s="1">
        <v>44272</v>
      </c>
      <c r="F208" s="1">
        <v>44354</v>
      </c>
      <c r="G208" s="1">
        <v>44397</v>
      </c>
      <c r="H208" s="1">
        <v>44397</v>
      </c>
      <c r="I208" s="1">
        <v>44397</v>
      </c>
      <c r="J208" s="1">
        <v>44383</v>
      </c>
      <c r="K208" t="s">
        <v>36</v>
      </c>
      <c r="L208" t="s">
        <v>64</v>
      </c>
      <c r="M208" t="s">
        <v>2584</v>
      </c>
      <c r="N208" t="s">
        <v>2585</v>
      </c>
      <c r="O208" t="s">
        <v>2586</v>
      </c>
      <c r="P208" t="s">
        <v>2223</v>
      </c>
      <c r="Q208" t="s">
        <v>2224</v>
      </c>
      <c r="R208" t="s">
        <v>2332</v>
      </c>
      <c r="S208" t="s">
        <v>2332</v>
      </c>
      <c r="T208" t="s">
        <v>2888</v>
      </c>
      <c r="U208" t="s">
        <v>35</v>
      </c>
      <c r="V208" t="s">
        <v>2282</v>
      </c>
      <c r="W208" t="str">
        <f>HYPERLINK("https://esastar-publication.sso.esa.int/nonEsaTenderActions/details/1539", "https://esastar-publication.sso.esa.int/nonEsaTenderActions/details/1539")</f>
        <v>https://esastar-publication.sso.esa.int/nonEsaTenderActions/details/1539</v>
      </c>
    </row>
    <row r="209" spans="1:23" hidden="1" x14ac:dyDescent="0.35">
      <c r="A209" t="s">
        <v>2889</v>
      </c>
      <c r="B209" t="s">
        <v>50</v>
      </c>
      <c r="C209" t="s">
        <v>2890</v>
      </c>
      <c r="D209" t="s">
        <v>34</v>
      </c>
      <c r="E209" s="1">
        <v>44272</v>
      </c>
      <c r="F209" t="s">
        <v>35</v>
      </c>
      <c r="G209" t="s">
        <v>35</v>
      </c>
      <c r="H209" t="s">
        <v>35</v>
      </c>
      <c r="I209" t="s">
        <v>35</v>
      </c>
      <c r="J209" s="1">
        <v>44277</v>
      </c>
      <c r="K209" t="s">
        <v>2891</v>
      </c>
      <c r="L209" t="s">
        <v>64</v>
      </c>
      <c r="M209" t="s">
        <v>2584</v>
      </c>
      <c r="N209" t="s">
        <v>2585</v>
      </c>
      <c r="O209" t="s">
        <v>2586</v>
      </c>
      <c r="P209" t="s">
        <v>2223</v>
      </c>
      <c r="Q209" t="s">
        <v>2224</v>
      </c>
      <c r="R209" t="s">
        <v>2332</v>
      </c>
      <c r="S209" t="s">
        <v>2332</v>
      </c>
      <c r="T209" t="s">
        <v>2877</v>
      </c>
      <c r="U209" t="s">
        <v>35</v>
      </c>
      <c r="V209" t="s">
        <v>35</v>
      </c>
      <c r="W209" t="str">
        <f>HYPERLINK("https://esastar-publication.sso.esa.int/nonEsaTenderActions/details/1537", "https://esastar-publication.sso.esa.int/nonEsaTenderActions/details/1537")</f>
        <v>https://esastar-publication.sso.esa.int/nonEsaTenderActions/details/1537</v>
      </c>
    </row>
    <row r="210" spans="1:23" hidden="1" x14ac:dyDescent="0.35">
      <c r="A210" t="s">
        <v>2892</v>
      </c>
      <c r="B210" t="s">
        <v>50</v>
      </c>
      <c r="C210" t="s">
        <v>2893</v>
      </c>
      <c r="D210" t="s">
        <v>34</v>
      </c>
      <c r="E210" s="1">
        <v>44272</v>
      </c>
      <c r="F210" t="s">
        <v>35</v>
      </c>
      <c r="G210" t="s">
        <v>35</v>
      </c>
      <c r="H210" t="s">
        <v>35</v>
      </c>
      <c r="I210" t="s">
        <v>35</v>
      </c>
      <c r="J210" s="1">
        <v>44277</v>
      </c>
      <c r="K210" t="s">
        <v>2891</v>
      </c>
      <c r="L210" t="s">
        <v>64</v>
      </c>
      <c r="M210" t="s">
        <v>2584</v>
      </c>
      <c r="N210" t="s">
        <v>2585</v>
      </c>
      <c r="O210" t="s">
        <v>2586</v>
      </c>
      <c r="P210" t="s">
        <v>2223</v>
      </c>
      <c r="Q210" t="s">
        <v>2224</v>
      </c>
      <c r="R210" t="s">
        <v>2332</v>
      </c>
      <c r="S210" t="s">
        <v>2332</v>
      </c>
      <c r="T210" t="s">
        <v>2877</v>
      </c>
      <c r="U210" t="s">
        <v>35</v>
      </c>
      <c r="V210" t="s">
        <v>35</v>
      </c>
      <c r="W210" t="str">
        <f>HYPERLINK("https://esastar-publication.sso.esa.int/nonEsaTenderActions/details/1536", "https://esastar-publication.sso.esa.int/nonEsaTenderActions/details/1536")</f>
        <v>https://esastar-publication.sso.esa.int/nonEsaTenderActions/details/1536</v>
      </c>
    </row>
    <row r="211" spans="1:23" x14ac:dyDescent="0.35">
      <c r="A211" t="s">
        <v>2894</v>
      </c>
      <c r="B211" t="s">
        <v>32</v>
      </c>
      <c r="C211" t="s">
        <v>2890</v>
      </c>
      <c r="D211" t="s">
        <v>34</v>
      </c>
      <c r="E211" s="1">
        <v>44272</v>
      </c>
      <c r="F211" s="1">
        <v>44319</v>
      </c>
      <c r="G211" s="1">
        <v>44368</v>
      </c>
      <c r="H211" s="1">
        <v>44368</v>
      </c>
      <c r="I211" s="1">
        <v>44368</v>
      </c>
      <c r="J211" s="1">
        <v>44355</v>
      </c>
      <c r="K211" t="s">
        <v>36</v>
      </c>
      <c r="L211" t="s">
        <v>64</v>
      </c>
      <c r="M211" t="s">
        <v>2584</v>
      </c>
      <c r="N211" t="s">
        <v>2585</v>
      </c>
      <c r="O211" t="s">
        <v>2586</v>
      </c>
      <c r="P211" t="s">
        <v>2223</v>
      </c>
      <c r="Q211" t="s">
        <v>2224</v>
      </c>
      <c r="R211" t="s">
        <v>2332</v>
      </c>
      <c r="S211" t="s">
        <v>2332</v>
      </c>
      <c r="T211" t="s">
        <v>2877</v>
      </c>
      <c r="U211" t="s">
        <v>35</v>
      </c>
      <c r="V211" t="s">
        <v>35</v>
      </c>
      <c r="W211" t="str">
        <f>HYPERLINK("https://esastar-publication.sso.esa.int/nonEsaTenderActions/details/1535", "https://esastar-publication.sso.esa.int/nonEsaTenderActions/details/1535")</f>
        <v>https://esastar-publication.sso.esa.int/nonEsaTenderActions/details/1535</v>
      </c>
    </row>
    <row r="212" spans="1:23" x14ac:dyDescent="0.35">
      <c r="A212" t="s">
        <v>2895</v>
      </c>
      <c r="B212" t="s">
        <v>32</v>
      </c>
      <c r="C212" t="s">
        <v>2896</v>
      </c>
      <c r="D212" t="s">
        <v>34</v>
      </c>
      <c r="E212" s="1">
        <v>44272</v>
      </c>
      <c r="F212" s="1">
        <v>44295</v>
      </c>
      <c r="G212" s="1">
        <v>44350</v>
      </c>
      <c r="H212" s="1">
        <v>44350</v>
      </c>
      <c r="I212" s="1">
        <v>44350</v>
      </c>
      <c r="J212" s="1">
        <v>44327</v>
      </c>
      <c r="K212" t="s">
        <v>36</v>
      </c>
      <c r="L212" t="s">
        <v>64</v>
      </c>
      <c r="M212" t="s">
        <v>2584</v>
      </c>
      <c r="N212" t="s">
        <v>2585</v>
      </c>
      <c r="O212" t="s">
        <v>2586</v>
      </c>
      <c r="P212" t="s">
        <v>2223</v>
      </c>
      <c r="Q212" t="s">
        <v>2224</v>
      </c>
      <c r="R212" t="s">
        <v>2332</v>
      </c>
      <c r="S212" t="s">
        <v>2332</v>
      </c>
      <c r="T212" t="s">
        <v>2877</v>
      </c>
      <c r="U212" t="s">
        <v>35</v>
      </c>
      <c r="V212" t="s">
        <v>35</v>
      </c>
      <c r="W212" t="str">
        <f>HYPERLINK("https://esastar-publication.sso.esa.int/nonEsaTenderActions/details/1533", "https://esastar-publication.sso.esa.int/nonEsaTenderActions/details/1533")</f>
        <v>https://esastar-publication.sso.esa.int/nonEsaTenderActions/details/1533</v>
      </c>
    </row>
    <row r="213" spans="1:23" x14ac:dyDescent="0.35">
      <c r="A213" t="s">
        <v>2897</v>
      </c>
      <c r="B213" t="s">
        <v>32</v>
      </c>
      <c r="C213" t="s">
        <v>2898</v>
      </c>
      <c r="D213" t="s">
        <v>34</v>
      </c>
      <c r="E213" s="1">
        <v>44272</v>
      </c>
      <c r="F213" s="1">
        <v>44729</v>
      </c>
      <c r="G213" s="1">
        <v>44778</v>
      </c>
      <c r="H213" s="1">
        <v>44778</v>
      </c>
      <c r="I213" s="1">
        <v>44778</v>
      </c>
      <c r="J213" s="1">
        <v>44762</v>
      </c>
      <c r="K213" t="s">
        <v>36</v>
      </c>
      <c r="L213" t="s">
        <v>64</v>
      </c>
      <c r="M213" t="s">
        <v>2584</v>
      </c>
      <c r="N213" t="s">
        <v>2585</v>
      </c>
      <c r="O213" t="s">
        <v>2586</v>
      </c>
      <c r="P213" t="s">
        <v>2223</v>
      </c>
      <c r="Q213" t="s">
        <v>2224</v>
      </c>
      <c r="R213" t="s">
        <v>2899</v>
      </c>
      <c r="S213" t="s">
        <v>2899</v>
      </c>
      <c r="T213" t="s">
        <v>2877</v>
      </c>
      <c r="U213" t="s">
        <v>35</v>
      </c>
      <c r="V213" t="s">
        <v>35</v>
      </c>
      <c r="W213" t="str">
        <f>HYPERLINK("https://esastar-publication.sso.esa.int/nonEsaTenderActions/details/1532", "https://esastar-publication.sso.esa.int/nonEsaTenderActions/details/1532")</f>
        <v>https://esastar-publication.sso.esa.int/nonEsaTenderActions/details/1532</v>
      </c>
    </row>
    <row r="214" spans="1:23" x14ac:dyDescent="0.35">
      <c r="A214" t="s">
        <v>2900</v>
      </c>
      <c r="B214" t="s">
        <v>32</v>
      </c>
      <c r="C214" t="s">
        <v>2901</v>
      </c>
      <c r="D214" t="s">
        <v>34</v>
      </c>
      <c r="E214" s="1">
        <v>44271</v>
      </c>
      <c r="F214" s="1">
        <v>44347</v>
      </c>
      <c r="G214" s="1">
        <v>44389</v>
      </c>
      <c r="H214" s="1">
        <v>44389</v>
      </c>
      <c r="I214" s="1">
        <v>44389</v>
      </c>
      <c r="J214" s="1">
        <v>44354</v>
      </c>
      <c r="K214" t="s">
        <v>36</v>
      </c>
      <c r="L214" t="s">
        <v>2405</v>
      </c>
      <c r="M214" t="s">
        <v>2584</v>
      </c>
      <c r="N214" t="s">
        <v>2585</v>
      </c>
      <c r="O214" t="s">
        <v>2586</v>
      </c>
      <c r="P214" t="s">
        <v>2223</v>
      </c>
      <c r="Q214" t="s">
        <v>2224</v>
      </c>
      <c r="R214" t="s">
        <v>2868</v>
      </c>
      <c r="S214" t="s">
        <v>2868</v>
      </c>
      <c r="T214" t="s">
        <v>2877</v>
      </c>
      <c r="U214" t="s">
        <v>35</v>
      </c>
      <c r="V214" t="s">
        <v>35</v>
      </c>
      <c r="W214" t="str">
        <f>HYPERLINK("https://esastar-publication.sso.esa.int/nonEsaTenderActions/details/1531", "https://esastar-publication.sso.esa.int/nonEsaTenderActions/details/1531")</f>
        <v>https://esastar-publication.sso.esa.int/nonEsaTenderActions/details/1531</v>
      </c>
    </row>
    <row r="215" spans="1:23" x14ac:dyDescent="0.35">
      <c r="A215" t="s">
        <v>2902</v>
      </c>
      <c r="B215" t="s">
        <v>32</v>
      </c>
      <c r="C215" t="s">
        <v>2903</v>
      </c>
      <c r="D215" t="s">
        <v>34</v>
      </c>
      <c r="E215" s="1">
        <v>44271</v>
      </c>
      <c r="F215" s="1">
        <v>44347</v>
      </c>
      <c r="G215" s="1">
        <v>44389</v>
      </c>
      <c r="H215" s="1">
        <v>44389</v>
      </c>
      <c r="I215" s="1">
        <v>44389</v>
      </c>
      <c r="J215" s="1">
        <v>44354</v>
      </c>
      <c r="K215" t="s">
        <v>36</v>
      </c>
      <c r="L215" t="s">
        <v>2405</v>
      </c>
      <c r="M215" t="s">
        <v>2584</v>
      </c>
      <c r="N215" t="s">
        <v>2585</v>
      </c>
      <c r="O215" t="s">
        <v>2586</v>
      </c>
      <c r="P215" t="s">
        <v>2223</v>
      </c>
      <c r="Q215" t="s">
        <v>2224</v>
      </c>
      <c r="R215" t="s">
        <v>2904</v>
      </c>
      <c r="S215" t="s">
        <v>2904</v>
      </c>
      <c r="T215" t="s">
        <v>2877</v>
      </c>
      <c r="U215" t="s">
        <v>35</v>
      </c>
      <c r="V215" t="s">
        <v>35</v>
      </c>
      <c r="W215" t="str">
        <f>HYPERLINK("https://esastar-publication.sso.esa.int/nonEsaTenderActions/details/1530", "https://esastar-publication.sso.esa.int/nonEsaTenderActions/details/1530")</f>
        <v>https://esastar-publication.sso.esa.int/nonEsaTenderActions/details/1530</v>
      </c>
    </row>
    <row r="216" spans="1:23" x14ac:dyDescent="0.35">
      <c r="A216" t="s">
        <v>2905</v>
      </c>
      <c r="B216" t="s">
        <v>32</v>
      </c>
      <c r="C216" t="s">
        <v>2906</v>
      </c>
      <c r="D216" t="s">
        <v>34</v>
      </c>
      <c r="E216" s="1">
        <v>44271</v>
      </c>
      <c r="F216" s="1">
        <v>44347</v>
      </c>
      <c r="G216" s="1">
        <v>44389</v>
      </c>
      <c r="H216" s="1">
        <v>44389</v>
      </c>
      <c r="I216" s="1">
        <v>44389</v>
      </c>
      <c r="J216" s="1">
        <v>44354</v>
      </c>
      <c r="K216" t="s">
        <v>36</v>
      </c>
      <c r="L216" t="s">
        <v>2405</v>
      </c>
      <c r="M216" t="s">
        <v>2584</v>
      </c>
      <c r="N216" t="s">
        <v>2585</v>
      </c>
      <c r="O216" t="s">
        <v>2586</v>
      </c>
      <c r="P216" t="s">
        <v>2223</v>
      </c>
      <c r="Q216" t="s">
        <v>2224</v>
      </c>
      <c r="R216" t="s">
        <v>2904</v>
      </c>
      <c r="S216" t="s">
        <v>2904</v>
      </c>
      <c r="T216" t="s">
        <v>2877</v>
      </c>
      <c r="U216" t="s">
        <v>35</v>
      </c>
      <c r="V216" t="s">
        <v>35</v>
      </c>
      <c r="W216" t="str">
        <f>HYPERLINK("https://esastar-publication.sso.esa.int/nonEsaTenderActions/details/1529", "https://esastar-publication.sso.esa.int/nonEsaTenderActions/details/1529")</f>
        <v>https://esastar-publication.sso.esa.int/nonEsaTenderActions/details/1529</v>
      </c>
    </row>
    <row r="217" spans="1:23" x14ac:dyDescent="0.35">
      <c r="A217" t="s">
        <v>2907</v>
      </c>
      <c r="B217" t="s">
        <v>32</v>
      </c>
      <c r="C217" t="s">
        <v>2908</v>
      </c>
      <c r="D217" t="s">
        <v>34</v>
      </c>
      <c r="E217" s="1">
        <v>44271</v>
      </c>
      <c r="F217" s="1">
        <v>44347</v>
      </c>
      <c r="G217" s="1">
        <v>44389</v>
      </c>
      <c r="H217" s="1">
        <v>44389</v>
      </c>
      <c r="I217" s="1">
        <v>44389</v>
      </c>
      <c r="J217" s="1">
        <v>44354</v>
      </c>
      <c r="K217" t="s">
        <v>36</v>
      </c>
      <c r="L217" t="s">
        <v>64</v>
      </c>
      <c r="M217" t="s">
        <v>2584</v>
      </c>
      <c r="N217" t="s">
        <v>2585</v>
      </c>
      <c r="O217" t="s">
        <v>2586</v>
      </c>
      <c r="P217" t="s">
        <v>2223</v>
      </c>
      <c r="Q217" t="s">
        <v>2224</v>
      </c>
      <c r="R217" t="s">
        <v>2868</v>
      </c>
      <c r="S217" t="s">
        <v>2868</v>
      </c>
      <c r="T217" t="s">
        <v>2877</v>
      </c>
      <c r="U217" t="s">
        <v>35</v>
      </c>
      <c r="V217" t="s">
        <v>35</v>
      </c>
      <c r="W217" t="str">
        <f>HYPERLINK("https://esastar-publication.sso.esa.int/nonEsaTenderActions/details/1528", "https://esastar-publication.sso.esa.int/nonEsaTenderActions/details/1528")</f>
        <v>https://esastar-publication.sso.esa.int/nonEsaTenderActions/details/1528</v>
      </c>
    </row>
    <row r="218" spans="1:23" x14ac:dyDescent="0.35">
      <c r="A218" t="s">
        <v>2909</v>
      </c>
      <c r="B218" t="s">
        <v>32</v>
      </c>
      <c r="C218" t="s">
        <v>2910</v>
      </c>
      <c r="D218" t="s">
        <v>34</v>
      </c>
      <c r="E218" s="1">
        <v>44270</v>
      </c>
      <c r="F218" s="1">
        <v>44271</v>
      </c>
      <c r="G218" s="1">
        <v>44320</v>
      </c>
      <c r="H218" s="1">
        <v>44320</v>
      </c>
      <c r="I218" s="1">
        <v>44320</v>
      </c>
      <c r="J218" s="1">
        <v>44302</v>
      </c>
      <c r="K218" t="s">
        <v>2230</v>
      </c>
      <c r="L218" t="s">
        <v>64</v>
      </c>
      <c r="M218" t="s">
        <v>2584</v>
      </c>
      <c r="N218" t="s">
        <v>2585</v>
      </c>
      <c r="O218" t="s">
        <v>2586</v>
      </c>
      <c r="P218" t="s">
        <v>2223</v>
      </c>
      <c r="Q218" t="s">
        <v>2224</v>
      </c>
      <c r="R218" t="s">
        <v>2904</v>
      </c>
      <c r="S218" t="s">
        <v>2904</v>
      </c>
      <c r="T218" t="s">
        <v>2877</v>
      </c>
      <c r="U218" t="s">
        <v>35</v>
      </c>
      <c r="V218" t="s">
        <v>35</v>
      </c>
      <c r="W218" t="str">
        <f>HYPERLINK("https://esastar-publication.sso.esa.int/nonEsaTenderActions/details/1526", "https://esastar-publication.sso.esa.int/nonEsaTenderActions/details/1526")</f>
        <v>https://esastar-publication.sso.esa.int/nonEsaTenderActions/details/1526</v>
      </c>
    </row>
    <row r="219" spans="1:23" x14ac:dyDescent="0.35">
      <c r="A219" t="s">
        <v>2911</v>
      </c>
      <c r="B219" t="s">
        <v>32</v>
      </c>
      <c r="C219" t="s">
        <v>2912</v>
      </c>
      <c r="D219" t="s">
        <v>34</v>
      </c>
      <c r="E219" s="1">
        <v>44270</v>
      </c>
      <c r="F219" s="1">
        <v>44334</v>
      </c>
      <c r="G219" s="1">
        <v>44407</v>
      </c>
      <c r="H219" s="1">
        <v>44407</v>
      </c>
      <c r="I219" s="1">
        <v>44407</v>
      </c>
      <c r="J219" s="1">
        <v>44390</v>
      </c>
      <c r="K219" t="s">
        <v>2230</v>
      </c>
      <c r="L219" t="s">
        <v>38</v>
      </c>
      <c r="M219" t="s">
        <v>2913</v>
      </c>
      <c r="N219" t="s">
        <v>2211</v>
      </c>
      <c r="O219" t="s">
        <v>1743</v>
      </c>
      <c r="P219" t="s">
        <v>2212</v>
      </c>
      <c r="Q219" t="s">
        <v>2213</v>
      </c>
      <c r="R219" t="s">
        <v>2563</v>
      </c>
      <c r="S219" t="s">
        <v>2563</v>
      </c>
      <c r="T219" t="s">
        <v>2914</v>
      </c>
      <c r="U219" t="s">
        <v>35</v>
      </c>
      <c r="V219" t="s">
        <v>35</v>
      </c>
      <c r="W219" t="str">
        <f>HYPERLINK("https://esastar-publication.sso.esa.int/nonEsaTenderActions/details/1619", "https://esastar-publication.sso.esa.int/nonEsaTenderActions/details/1619")</f>
        <v>https://esastar-publication.sso.esa.int/nonEsaTenderActions/details/1619</v>
      </c>
    </row>
    <row r="220" spans="1:23" ht="29" x14ac:dyDescent="0.35">
      <c r="A220" t="s">
        <v>2915</v>
      </c>
      <c r="B220" t="s">
        <v>32</v>
      </c>
      <c r="C220" t="s">
        <v>2916</v>
      </c>
      <c r="D220" t="s">
        <v>34</v>
      </c>
      <c r="E220" s="1">
        <v>44235</v>
      </c>
      <c r="F220" s="1">
        <v>44285</v>
      </c>
      <c r="G220" s="1">
        <v>44333</v>
      </c>
      <c r="H220" s="1">
        <v>44333</v>
      </c>
      <c r="I220" s="1">
        <v>44333</v>
      </c>
      <c r="J220" s="1">
        <v>44307</v>
      </c>
      <c r="K220" t="s">
        <v>36</v>
      </c>
      <c r="L220" t="s">
        <v>64</v>
      </c>
      <c r="M220" t="s">
        <v>2917</v>
      </c>
      <c r="N220" t="s">
        <v>2670</v>
      </c>
      <c r="O220" t="s">
        <v>2556</v>
      </c>
      <c r="P220" t="s">
        <v>2671</v>
      </c>
      <c r="Q220" t="s">
        <v>2672</v>
      </c>
      <c r="R220" t="s">
        <v>2918</v>
      </c>
      <c r="S220" t="s">
        <v>2674</v>
      </c>
      <c r="T220" t="s">
        <v>2848</v>
      </c>
      <c r="U220" t="s">
        <v>35</v>
      </c>
      <c r="V220" t="s">
        <v>2919</v>
      </c>
      <c r="W220" t="str">
        <f>HYPERLINK("https://esastar-publication.sso.esa.int/nonEsaTenderActions/details/1567", "https://esastar-publication.sso.esa.int/nonEsaTenderActions/details/1567")</f>
        <v>https://esastar-publication.sso.esa.int/nonEsaTenderActions/details/1567</v>
      </c>
    </row>
    <row r="221" spans="1:23" x14ac:dyDescent="0.35">
      <c r="A221" t="s">
        <v>2920</v>
      </c>
      <c r="B221" t="s">
        <v>32</v>
      </c>
      <c r="C221" t="s">
        <v>2921</v>
      </c>
      <c r="D221" t="s">
        <v>34</v>
      </c>
      <c r="E221" s="1">
        <v>44232</v>
      </c>
      <c r="F221" s="1">
        <v>44243</v>
      </c>
      <c r="G221" s="1">
        <v>44278</v>
      </c>
      <c r="H221" s="1">
        <v>44278</v>
      </c>
      <c r="I221" s="1">
        <v>44278</v>
      </c>
      <c r="J221" s="1">
        <v>44277</v>
      </c>
      <c r="K221" t="s">
        <v>2891</v>
      </c>
      <c r="L221" t="s">
        <v>64</v>
      </c>
      <c r="M221" t="s">
        <v>2922</v>
      </c>
      <c r="N221" t="s">
        <v>2923</v>
      </c>
      <c r="O221" t="s">
        <v>712</v>
      </c>
      <c r="P221" t="s">
        <v>2223</v>
      </c>
      <c r="Q221" t="s">
        <v>2224</v>
      </c>
      <c r="R221" t="s">
        <v>2924</v>
      </c>
      <c r="S221" t="s">
        <v>2924</v>
      </c>
      <c r="T221" t="s">
        <v>2877</v>
      </c>
      <c r="U221" t="s">
        <v>35</v>
      </c>
      <c r="V221" t="s">
        <v>35</v>
      </c>
      <c r="W221" t="str">
        <f>HYPERLINK("https://esastar-publication.sso.esa.int/nonEsaTenderActions/details/1516", "https://esastar-publication.sso.esa.int/nonEsaTenderActions/details/1516")</f>
        <v>https://esastar-publication.sso.esa.int/nonEsaTenderActions/details/1516</v>
      </c>
    </row>
    <row r="222" spans="1:23" x14ac:dyDescent="0.35">
      <c r="A222" t="s">
        <v>2925</v>
      </c>
      <c r="B222" t="s">
        <v>32</v>
      </c>
      <c r="C222" t="s">
        <v>2926</v>
      </c>
      <c r="D222" t="s">
        <v>34</v>
      </c>
      <c r="E222" s="1">
        <v>44230</v>
      </c>
      <c r="F222" s="1">
        <v>44235</v>
      </c>
      <c r="G222" s="1">
        <v>44284</v>
      </c>
      <c r="H222" s="1">
        <v>44284</v>
      </c>
      <c r="I222" s="1">
        <v>44284</v>
      </c>
      <c r="J222" s="1">
        <v>44277</v>
      </c>
      <c r="K222" t="s">
        <v>2891</v>
      </c>
      <c r="L222" t="s">
        <v>64</v>
      </c>
      <c r="M222" t="s">
        <v>2917</v>
      </c>
      <c r="N222" t="s">
        <v>2670</v>
      </c>
      <c r="O222" t="s">
        <v>2556</v>
      </c>
      <c r="P222" t="s">
        <v>2223</v>
      </c>
      <c r="Q222" t="s">
        <v>2224</v>
      </c>
      <c r="R222" t="s">
        <v>2754</v>
      </c>
      <c r="S222" t="s">
        <v>2754</v>
      </c>
      <c r="T222" t="s">
        <v>2888</v>
      </c>
      <c r="U222" t="s">
        <v>35</v>
      </c>
      <c r="V222" t="s">
        <v>35</v>
      </c>
      <c r="W222" t="str">
        <f>HYPERLINK("https://esastar-publication.sso.esa.int/nonEsaTenderActions/details/1514", "https://esastar-publication.sso.esa.int/nonEsaTenderActions/details/1514")</f>
        <v>https://esastar-publication.sso.esa.int/nonEsaTenderActions/details/1514</v>
      </c>
    </row>
    <row r="223" spans="1:23" x14ac:dyDescent="0.35">
      <c r="A223" t="s">
        <v>2927</v>
      </c>
      <c r="B223" t="s">
        <v>32</v>
      </c>
      <c r="C223" t="s">
        <v>2928</v>
      </c>
      <c r="D223" t="s">
        <v>34</v>
      </c>
      <c r="E223" s="1">
        <v>44221</v>
      </c>
      <c r="F223" s="1">
        <v>44235</v>
      </c>
      <c r="G223" s="1">
        <v>44292</v>
      </c>
      <c r="H223" s="1">
        <v>44292</v>
      </c>
      <c r="I223" s="1">
        <v>44292</v>
      </c>
      <c r="J223" s="1">
        <v>44281</v>
      </c>
      <c r="K223" t="s">
        <v>2891</v>
      </c>
      <c r="L223" t="s">
        <v>64</v>
      </c>
      <c r="M223" t="s">
        <v>2917</v>
      </c>
      <c r="N223" t="s">
        <v>2670</v>
      </c>
      <c r="O223" t="s">
        <v>2556</v>
      </c>
      <c r="P223" t="s">
        <v>2223</v>
      </c>
      <c r="Q223" t="s">
        <v>2224</v>
      </c>
      <c r="R223" t="s">
        <v>2754</v>
      </c>
      <c r="S223" t="s">
        <v>2754</v>
      </c>
      <c r="T223" t="s">
        <v>2929</v>
      </c>
      <c r="U223" t="s">
        <v>35</v>
      </c>
      <c r="V223" t="s">
        <v>35</v>
      </c>
      <c r="W223" t="str">
        <f>HYPERLINK("https://esastar-publication.sso.esa.int/nonEsaTenderActions/details/1512", "https://esastar-publication.sso.esa.int/nonEsaTenderActions/details/1512")</f>
        <v>https://esastar-publication.sso.esa.int/nonEsaTenderActions/details/1512</v>
      </c>
    </row>
    <row r="224" spans="1:23" x14ac:dyDescent="0.35">
      <c r="A224" t="s">
        <v>2930</v>
      </c>
      <c r="B224" t="s">
        <v>32</v>
      </c>
      <c r="C224" t="s">
        <v>2931</v>
      </c>
      <c r="D224" t="s">
        <v>34</v>
      </c>
      <c r="E224" s="1">
        <v>44221</v>
      </c>
      <c r="F224" s="1">
        <v>44224</v>
      </c>
      <c r="G224" s="1">
        <v>44273</v>
      </c>
      <c r="H224" s="1">
        <v>44273</v>
      </c>
      <c r="I224" s="1">
        <v>44273</v>
      </c>
      <c r="J224" s="1">
        <v>44277</v>
      </c>
      <c r="K224" t="s">
        <v>2891</v>
      </c>
      <c r="L224" t="s">
        <v>38</v>
      </c>
      <c r="M224" t="s">
        <v>2917</v>
      </c>
      <c r="N224" t="s">
        <v>2670</v>
      </c>
      <c r="O224" t="s">
        <v>2556</v>
      </c>
      <c r="P224" t="s">
        <v>2223</v>
      </c>
      <c r="Q224" t="s">
        <v>2224</v>
      </c>
      <c r="R224" t="s">
        <v>2754</v>
      </c>
      <c r="S224" t="s">
        <v>2754</v>
      </c>
      <c r="T224" t="s">
        <v>2877</v>
      </c>
      <c r="U224" t="s">
        <v>35</v>
      </c>
      <c r="V224" t="s">
        <v>35</v>
      </c>
      <c r="W224" t="str">
        <f>HYPERLINK("https://esastar-publication.sso.esa.int/nonEsaTenderActions/details/1508", "https://esastar-publication.sso.esa.int/nonEsaTenderActions/details/1508")</f>
        <v>https://esastar-publication.sso.esa.int/nonEsaTenderActions/details/1508</v>
      </c>
    </row>
    <row r="225" spans="1:23" x14ac:dyDescent="0.35">
      <c r="A225" t="s">
        <v>2932</v>
      </c>
      <c r="B225" t="s">
        <v>32</v>
      </c>
      <c r="C225" t="s">
        <v>2933</v>
      </c>
      <c r="D225" t="s">
        <v>34</v>
      </c>
      <c r="E225" s="1">
        <v>44194</v>
      </c>
      <c r="F225" s="1">
        <v>44215</v>
      </c>
      <c r="G225" s="1">
        <v>44272</v>
      </c>
      <c r="H225" s="1">
        <v>44272</v>
      </c>
      <c r="I225" s="1">
        <v>44272</v>
      </c>
      <c r="J225" s="1">
        <v>44277</v>
      </c>
      <c r="K225" t="s">
        <v>2891</v>
      </c>
      <c r="L225" t="s">
        <v>64</v>
      </c>
      <c r="M225" t="s">
        <v>2917</v>
      </c>
      <c r="N225" t="s">
        <v>2670</v>
      </c>
      <c r="O225" t="s">
        <v>2556</v>
      </c>
      <c r="P225" t="s">
        <v>2223</v>
      </c>
      <c r="Q225" t="s">
        <v>2224</v>
      </c>
      <c r="R225" t="s">
        <v>2754</v>
      </c>
      <c r="S225" t="s">
        <v>2754</v>
      </c>
      <c r="T225" t="s">
        <v>2877</v>
      </c>
      <c r="U225" t="s">
        <v>35</v>
      </c>
      <c r="V225" t="s">
        <v>35</v>
      </c>
      <c r="W225" t="str">
        <f>HYPERLINK("https://esastar-publication.sso.esa.int/nonEsaTenderActions/details/1421", "https://esastar-publication.sso.esa.int/nonEsaTenderActions/details/1421")</f>
        <v>https://esastar-publication.sso.esa.int/nonEsaTenderActions/details/1421</v>
      </c>
    </row>
    <row r="226" spans="1:23" x14ac:dyDescent="0.35">
      <c r="A226" t="s">
        <v>2934</v>
      </c>
      <c r="B226" t="s">
        <v>32</v>
      </c>
      <c r="C226" t="s">
        <v>2935</v>
      </c>
      <c r="D226" t="s">
        <v>34</v>
      </c>
      <c r="E226" s="1">
        <v>44183</v>
      </c>
      <c r="F226" s="1">
        <v>44183</v>
      </c>
      <c r="G226" s="1">
        <v>44242</v>
      </c>
      <c r="H226" s="1">
        <v>44242</v>
      </c>
      <c r="I226" s="1">
        <v>44242</v>
      </c>
      <c r="J226" s="1">
        <v>44277</v>
      </c>
      <c r="K226" t="s">
        <v>2891</v>
      </c>
      <c r="L226" t="s">
        <v>64</v>
      </c>
      <c r="M226" t="s">
        <v>2936</v>
      </c>
      <c r="N226" t="s">
        <v>2937</v>
      </c>
      <c r="O226" t="s">
        <v>2938</v>
      </c>
      <c r="P226" t="s">
        <v>2939</v>
      </c>
      <c r="Q226" t="s">
        <v>2940</v>
      </c>
      <c r="R226" t="s">
        <v>2941</v>
      </c>
      <c r="S226" t="s">
        <v>2942</v>
      </c>
      <c r="T226" t="s">
        <v>2943</v>
      </c>
      <c r="U226" t="s">
        <v>35</v>
      </c>
      <c r="V226" t="s">
        <v>35</v>
      </c>
      <c r="W226" t="str">
        <f>HYPERLINK("https://esastar-publication.sso.esa.int/nonEsaTenderActions/details/1493", "https://esastar-publication.sso.esa.int/nonEsaTenderActions/details/1493")</f>
        <v>https://esastar-publication.sso.esa.int/nonEsaTenderActions/details/1493</v>
      </c>
    </row>
    <row r="227" spans="1:23" x14ac:dyDescent="0.35">
      <c r="A227" t="s">
        <v>2944</v>
      </c>
      <c r="B227" t="s">
        <v>32</v>
      </c>
      <c r="C227" t="s">
        <v>2945</v>
      </c>
      <c r="D227" t="s">
        <v>34</v>
      </c>
      <c r="E227" s="1">
        <v>44167</v>
      </c>
      <c r="F227" s="1">
        <v>44230</v>
      </c>
      <c r="G227" s="1">
        <v>44272</v>
      </c>
      <c r="H227" s="1">
        <v>44272</v>
      </c>
      <c r="I227" s="1">
        <v>44272</v>
      </c>
      <c r="J227" s="1">
        <v>44277</v>
      </c>
      <c r="K227" t="s">
        <v>2891</v>
      </c>
      <c r="L227" t="s">
        <v>64</v>
      </c>
      <c r="M227" t="s">
        <v>2584</v>
      </c>
      <c r="N227" t="s">
        <v>2585</v>
      </c>
      <c r="O227" t="s">
        <v>2586</v>
      </c>
      <c r="P227" t="s">
        <v>2223</v>
      </c>
      <c r="Q227" t="s">
        <v>2224</v>
      </c>
      <c r="R227" t="s">
        <v>2899</v>
      </c>
      <c r="S227" t="s">
        <v>2899</v>
      </c>
      <c r="T227" t="s">
        <v>2848</v>
      </c>
      <c r="U227" t="s">
        <v>35</v>
      </c>
      <c r="V227" t="s">
        <v>35</v>
      </c>
      <c r="W227" t="str">
        <f>HYPERLINK("https://esastar-publication.sso.esa.int/nonEsaTenderActions/details/1419", "https://esastar-publication.sso.esa.int/nonEsaTenderActions/details/1419")</f>
        <v>https://esastar-publication.sso.esa.int/nonEsaTenderActions/details/1419</v>
      </c>
    </row>
    <row r="228" spans="1:23" x14ac:dyDescent="0.35">
      <c r="A228" t="s">
        <v>2946</v>
      </c>
      <c r="B228" t="s">
        <v>32</v>
      </c>
      <c r="C228" t="s">
        <v>2947</v>
      </c>
      <c r="D228" t="s">
        <v>34</v>
      </c>
      <c r="E228" s="1">
        <v>44167</v>
      </c>
      <c r="F228" s="1">
        <v>44239</v>
      </c>
      <c r="G228" s="1">
        <v>44293</v>
      </c>
      <c r="H228" s="1">
        <v>44293</v>
      </c>
      <c r="I228" s="1">
        <v>44293</v>
      </c>
      <c r="J228" s="1">
        <v>44281</v>
      </c>
      <c r="K228" t="s">
        <v>2891</v>
      </c>
      <c r="L228" t="s">
        <v>64</v>
      </c>
      <c r="M228" t="s">
        <v>2584</v>
      </c>
      <c r="N228" t="s">
        <v>2585</v>
      </c>
      <c r="O228" t="s">
        <v>2586</v>
      </c>
      <c r="P228" t="s">
        <v>2223</v>
      </c>
      <c r="Q228" t="s">
        <v>2224</v>
      </c>
      <c r="R228" t="s">
        <v>2904</v>
      </c>
      <c r="S228" t="s">
        <v>2904</v>
      </c>
      <c r="T228" t="s">
        <v>2848</v>
      </c>
      <c r="U228" t="s">
        <v>35</v>
      </c>
      <c r="V228" t="s">
        <v>35</v>
      </c>
      <c r="W228" t="str">
        <f>HYPERLINK("https://esastar-publication.sso.esa.int/nonEsaTenderActions/details/1417", "https://esastar-publication.sso.esa.int/nonEsaTenderActions/details/1417")</f>
        <v>https://esastar-publication.sso.esa.int/nonEsaTenderActions/details/1417</v>
      </c>
    </row>
    <row r="229" spans="1:23" hidden="1" x14ac:dyDescent="0.35">
      <c r="A229" t="s">
        <v>2948</v>
      </c>
      <c r="B229" t="s">
        <v>50</v>
      </c>
      <c r="C229" t="s">
        <v>2949</v>
      </c>
      <c r="D229" t="s">
        <v>34</v>
      </c>
      <c r="E229" s="1">
        <v>44116</v>
      </c>
      <c r="F229" t="s">
        <v>35</v>
      </c>
      <c r="G229" t="s">
        <v>35</v>
      </c>
      <c r="H229" t="s">
        <v>35</v>
      </c>
      <c r="I229" t="s">
        <v>35</v>
      </c>
      <c r="J229" s="1">
        <v>44287</v>
      </c>
      <c r="K229" t="s">
        <v>2891</v>
      </c>
      <c r="L229" t="s">
        <v>2405</v>
      </c>
      <c r="M229" t="s">
        <v>2913</v>
      </c>
      <c r="N229" t="s">
        <v>2211</v>
      </c>
      <c r="O229" t="s">
        <v>1743</v>
      </c>
      <c r="P229" t="s">
        <v>2212</v>
      </c>
      <c r="Q229" t="s">
        <v>2213</v>
      </c>
      <c r="R229" t="s">
        <v>2563</v>
      </c>
      <c r="S229" t="s">
        <v>2563</v>
      </c>
      <c r="T229" t="s">
        <v>1506</v>
      </c>
      <c r="U229" t="s">
        <v>35</v>
      </c>
      <c r="V229" t="s">
        <v>35</v>
      </c>
      <c r="W229" t="str">
        <f>HYPERLINK("https://esastar-publication.sso.esa.int/nonEsaTenderActions/details/1625", "https://esastar-publication.sso.esa.int/nonEsaTenderActions/details/1625")</f>
        <v>https://esastar-publication.sso.esa.int/nonEsaTenderActions/details/1625</v>
      </c>
    </row>
    <row r="230" spans="1:23" x14ac:dyDescent="0.35">
      <c r="A230" t="s">
        <v>2950</v>
      </c>
      <c r="B230" t="s">
        <v>32</v>
      </c>
      <c r="C230" t="s">
        <v>2951</v>
      </c>
      <c r="D230" t="s">
        <v>34</v>
      </c>
      <c r="E230" s="1">
        <v>44022</v>
      </c>
      <c r="F230" s="1">
        <v>44327</v>
      </c>
      <c r="G230" s="1">
        <v>44382</v>
      </c>
      <c r="H230" s="1">
        <v>44382</v>
      </c>
      <c r="I230" s="1">
        <v>44382</v>
      </c>
      <c r="J230" s="1">
        <v>44327</v>
      </c>
      <c r="K230" t="s">
        <v>122</v>
      </c>
      <c r="L230" t="s">
        <v>64</v>
      </c>
      <c r="M230" t="s">
        <v>2913</v>
      </c>
      <c r="N230" t="s">
        <v>2211</v>
      </c>
      <c r="O230" t="s">
        <v>1743</v>
      </c>
      <c r="P230" t="s">
        <v>2212</v>
      </c>
      <c r="Q230" t="s">
        <v>2213</v>
      </c>
      <c r="R230" t="s">
        <v>2563</v>
      </c>
      <c r="S230" t="s">
        <v>2563</v>
      </c>
      <c r="T230" t="s">
        <v>2943</v>
      </c>
      <c r="U230" t="s">
        <v>35</v>
      </c>
      <c r="V230" t="s">
        <v>84</v>
      </c>
      <c r="W230" t="str">
        <f>HYPERLINK("https://esastar-publication.sso.esa.int/nonEsaTenderActions/details/1620", "https://esastar-publication.sso.esa.int/nonEsaTenderActions/details/1620")</f>
        <v>https://esastar-publication.sso.esa.int/nonEsaTenderActions/details/1620</v>
      </c>
    </row>
    <row r="231" spans="1:23" x14ac:dyDescent="0.35">
      <c r="A231" t="s">
        <v>2952</v>
      </c>
      <c r="B231" t="s">
        <v>32</v>
      </c>
      <c r="C231" t="s">
        <v>2953</v>
      </c>
      <c r="D231" t="s">
        <v>34</v>
      </c>
      <c r="E231" s="1">
        <v>44022</v>
      </c>
      <c r="F231" s="1">
        <v>44551</v>
      </c>
      <c r="G231" s="1">
        <v>44589</v>
      </c>
      <c r="H231" s="1">
        <v>44589</v>
      </c>
      <c r="I231" s="1">
        <v>44589</v>
      </c>
      <c r="J231" s="1">
        <v>44551</v>
      </c>
      <c r="K231" t="s">
        <v>122</v>
      </c>
      <c r="L231" t="s">
        <v>64</v>
      </c>
      <c r="M231" t="s">
        <v>2913</v>
      </c>
      <c r="N231" t="s">
        <v>2211</v>
      </c>
      <c r="O231" t="s">
        <v>1743</v>
      </c>
      <c r="P231" t="s">
        <v>2212</v>
      </c>
      <c r="Q231" t="s">
        <v>2213</v>
      </c>
      <c r="R231" t="s">
        <v>2563</v>
      </c>
      <c r="S231" t="s">
        <v>2563</v>
      </c>
      <c r="T231" t="s">
        <v>2943</v>
      </c>
      <c r="U231" t="s">
        <v>35</v>
      </c>
      <c r="V231" t="s">
        <v>84</v>
      </c>
      <c r="W231" t="str">
        <f>HYPERLINK("https://esastar-publication.sso.esa.int/nonEsaTenderActions/details/1626", "https://esastar-publication.sso.esa.int/nonEsaTenderActions/details/1626")</f>
        <v>https://esastar-publication.sso.esa.int/nonEsaTenderActions/details/1626</v>
      </c>
    </row>
    <row r="232" spans="1:23" x14ac:dyDescent="0.35">
      <c r="A232" t="s">
        <v>2954</v>
      </c>
      <c r="B232" t="s">
        <v>32</v>
      </c>
      <c r="C232" t="s">
        <v>2955</v>
      </c>
      <c r="D232" t="s">
        <v>34</v>
      </c>
      <c r="E232" s="1">
        <v>44022</v>
      </c>
      <c r="F232" s="1">
        <v>44551</v>
      </c>
      <c r="G232" s="1">
        <v>44589</v>
      </c>
      <c r="H232" s="1">
        <v>44589</v>
      </c>
      <c r="I232" s="1">
        <v>44589</v>
      </c>
      <c r="J232" s="1">
        <v>44551</v>
      </c>
      <c r="K232" t="s">
        <v>122</v>
      </c>
      <c r="L232" t="s">
        <v>64</v>
      </c>
      <c r="M232" t="s">
        <v>2913</v>
      </c>
      <c r="N232" t="s">
        <v>2211</v>
      </c>
      <c r="O232" t="s">
        <v>1743</v>
      </c>
      <c r="P232" t="s">
        <v>2212</v>
      </c>
      <c r="Q232" t="s">
        <v>2213</v>
      </c>
      <c r="R232" t="s">
        <v>2563</v>
      </c>
      <c r="S232" t="s">
        <v>2563</v>
      </c>
      <c r="T232" t="s">
        <v>2943</v>
      </c>
      <c r="U232" t="s">
        <v>35</v>
      </c>
      <c r="V232" t="s">
        <v>84</v>
      </c>
      <c r="W232" t="str">
        <f>HYPERLINK("https://esastar-publication.sso.esa.int/nonEsaTenderActions/details/1627", "https://esastar-publication.sso.esa.int/nonEsaTenderActions/details/1627")</f>
        <v>https://esastar-publication.sso.esa.int/nonEsaTenderActions/details/1627</v>
      </c>
    </row>
    <row r="233" spans="1:23" x14ac:dyDescent="0.35">
      <c r="A233" t="s">
        <v>2956</v>
      </c>
      <c r="B233" t="s">
        <v>32</v>
      </c>
      <c r="C233" t="s">
        <v>2957</v>
      </c>
      <c r="D233" t="s">
        <v>34</v>
      </c>
      <c r="E233" s="1">
        <v>44020</v>
      </c>
      <c r="F233" s="1">
        <v>44327</v>
      </c>
      <c r="G233" s="1">
        <v>44382</v>
      </c>
      <c r="H233" s="1">
        <v>44382</v>
      </c>
      <c r="I233" s="1">
        <v>44382</v>
      </c>
      <c r="J233" s="1">
        <v>44327</v>
      </c>
      <c r="K233" t="s">
        <v>122</v>
      </c>
      <c r="L233" t="s">
        <v>64</v>
      </c>
      <c r="M233" t="s">
        <v>2913</v>
      </c>
      <c r="N233" t="s">
        <v>2211</v>
      </c>
      <c r="O233" t="s">
        <v>1743</v>
      </c>
      <c r="P233" t="s">
        <v>2212</v>
      </c>
      <c r="Q233" t="s">
        <v>2213</v>
      </c>
      <c r="R233" t="s">
        <v>2563</v>
      </c>
      <c r="S233" t="s">
        <v>2563</v>
      </c>
      <c r="T233" t="s">
        <v>2943</v>
      </c>
      <c r="U233" t="s">
        <v>35</v>
      </c>
      <c r="V233" t="s">
        <v>84</v>
      </c>
      <c r="W233" t="str">
        <f>HYPERLINK("https://esastar-publication.sso.esa.int/nonEsaTenderActions/details/1621", "https://esastar-publication.sso.esa.int/nonEsaTenderActions/details/1621")</f>
        <v>https://esastar-publication.sso.esa.int/nonEsaTenderActions/details/1621</v>
      </c>
    </row>
    <row r="234" spans="1:23" x14ac:dyDescent="0.35">
      <c r="A234" t="s">
        <v>2958</v>
      </c>
      <c r="B234" t="s">
        <v>32</v>
      </c>
      <c r="C234" t="s">
        <v>2959</v>
      </c>
      <c r="D234" t="s">
        <v>34</v>
      </c>
      <c r="E234" s="1">
        <v>44020</v>
      </c>
      <c r="F234" s="1">
        <v>44327</v>
      </c>
      <c r="G234" s="1">
        <v>44382</v>
      </c>
      <c r="H234" s="1">
        <v>44382</v>
      </c>
      <c r="I234" s="1">
        <v>44382</v>
      </c>
      <c r="J234" s="1">
        <v>44327</v>
      </c>
      <c r="K234" t="s">
        <v>122</v>
      </c>
      <c r="L234" t="s">
        <v>64</v>
      </c>
      <c r="M234" t="s">
        <v>2913</v>
      </c>
      <c r="N234" t="s">
        <v>2211</v>
      </c>
      <c r="O234" t="s">
        <v>1743</v>
      </c>
      <c r="P234" t="s">
        <v>2212</v>
      </c>
      <c r="Q234" t="s">
        <v>2213</v>
      </c>
      <c r="R234" t="s">
        <v>2563</v>
      </c>
      <c r="S234" t="s">
        <v>2563</v>
      </c>
      <c r="T234" t="s">
        <v>2943</v>
      </c>
      <c r="U234" t="s">
        <v>35</v>
      </c>
      <c r="V234" t="s">
        <v>84</v>
      </c>
      <c r="W234" t="str">
        <f>HYPERLINK("https://esastar-publication.sso.esa.int/nonEsaTenderActions/details/1622", "https://esastar-publication.sso.esa.int/nonEsaTenderActions/details/1622")</f>
        <v>https://esastar-publication.sso.esa.int/nonEsaTenderActions/details/1622</v>
      </c>
    </row>
    <row r="235" spans="1:23" hidden="1" x14ac:dyDescent="0.35">
      <c r="A235" t="s">
        <v>2960</v>
      </c>
      <c r="B235" t="s">
        <v>50</v>
      </c>
      <c r="C235" t="s">
        <v>2961</v>
      </c>
      <c r="D235" t="s">
        <v>34</v>
      </c>
      <c r="E235" s="1">
        <v>44020</v>
      </c>
      <c r="F235" t="s">
        <v>35</v>
      </c>
      <c r="G235" t="s">
        <v>35</v>
      </c>
      <c r="H235" t="s">
        <v>35</v>
      </c>
      <c r="I235" t="s">
        <v>35</v>
      </c>
      <c r="J235" s="1">
        <v>44287</v>
      </c>
      <c r="K235" t="s">
        <v>2891</v>
      </c>
      <c r="L235" t="s">
        <v>64</v>
      </c>
      <c r="M235" t="s">
        <v>2913</v>
      </c>
      <c r="N235" t="s">
        <v>2211</v>
      </c>
      <c r="O235" t="s">
        <v>1743</v>
      </c>
      <c r="P235" t="s">
        <v>2212</v>
      </c>
      <c r="Q235" t="s">
        <v>2213</v>
      </c>
      <c r="R235" t="s">
        <v>2563</v>
      </c>
      <c r="S235" t="s">
        <v>2563</v>
      </c>
      <c r="T235" t="s">
        <v>2943</v>
      </c>
      <c r="U235" t="s">
        <v>35</v>
      </c>
      <c r="V235" t="s">
        <v>84</v>
      </c>
      <c r="W235" t="str">
        <f>HYPERLINK("https://esastar-publication.sso.esa.int/nonEsaTenderActions/details/1628", "https://esastar-publication.sso.esa.int/nonEsaTenderActions/details/1628")</f>
        <v>https://esastar-publication.sso.esa.int/nonEsaTenderActions/details/1628</v>
      </c>
    </row>
    <row r="236" spans="1:23" hidden="1" x14ac:dyDescent="0.35">
      <c r="A236" t="s">
        <v>2962</v>
      </c>
      <c r="B236" t="s">
        <v>50</v>
      </c>
      <c r="C236" t="s">
        <v>2963</v>
      </c>
      <c r="D236" t="s">
        <v>34</v>
      </c>
      <c r="E236" s="1">
        <v>44020</v>
      </c>
      <c r="F236" t="s">
        <v>35</v>
      </c>
      <c r="G236" t="s">
        <v>35</v>
      </c>
      <c r="H236" t="s">
        <v>35</v>
      </c>
      <c r="I236" t="s">
        <v>35</v>
      </c>
      <c r="J236" s="1">
        <v>44287</v>
      </c>
      <c r="K236" t="s">
        <v>2891</v>
      </c>
      <c r="L236" t="s">
        <v>64</v>
      </c>
      <c r="M236" t="s">
        <v>2913</v>
      </c>
      <c r="N236" t="s">
        <v>2211</v>
      </c>
      <c r="O236" t="s">
        <v>1743</v>
      </c>
      <c r="P236" t="s">
        <v>2212</v>
      </c>
      <c r="Q236" t="s">
        <v>2213</v>
      </c>
      <c r="R236" t="s">
        <v>2563</v>
      </c>
      <c r="S236" t="s">
        <v>2563</v>
      </c>
      <c r="T236" t="s">
        <v>2943</v>
      </c>
      <c r="U236" t="s">
        <v>35</v>
      </c>
      <c r="V236" t="s">
        <v>2595</v>
      </c>
      <c r="W236" t="str">
        <f>HYPERLINK("https://esastar-publication.sso.esa.int/nonEsaTenderActions/details/1629", "https://esastar-publication.sso.esa.int/nonEsaTenderActions/details/1629")</f>
        <v>https://esastar-publication.sso.esa.int/nonEsaTenderActions/details/1629</v>
      </c>
    </row>
    <row r="237" spans="1:23" x14ac:dyDescent="0.35">
      <c r="A237" t="s">
        <v>2964</v>
      </c>
      <c r="B237" t="s">
        <v>32</v>
      </c>
      <c r="C237" t="s">
        <v>2965</v>
      </c>
      <c r="D237" t="s">
        <v>34</v>
      </c>
      <c r="E237" s="1">
        <v>44020</v>
      </c>
      <c r="F237" s="1">
        <v>44551</v>
      </c>
      <c r="G237" s="1">
        <v>44594</v>
      </c>
      <c r="H237" s="1">
        <v>44594</v>
      </c>
      <c r="I237" s="1">
        <v>44594</v>
      </c>
      <c r="J237" s="1">
        <v>44551</v>
      </c>
      <c r="K237" t="s">
        <v>122</v>
      </c>
      <c r="L237" t="s">
        <v>64</v>
      </c>
      <c r="M237" t="s">
        <v>2913</v>
      </c>
      <c r="N237" t="s">
        <v>2211</v>
      </c>
      <c r="O237" t="s">
        <v>1743</v>
      </c>
      <c r="P237" t="s">
        <v>2212</v>
      </c>
      <c r="Q237" t="s">
        <v>2213</v>
      </c>
      <c r="R237" t="s">
        <v>2563</v>
      </c>
      <c r="S237" t="s">
        <v>2563</v>
      </c>
      <c r="T237" t="s">
        <v>2943</v>
      </c>
      <c r="U237" t="s">
        <v>35</v>
      </c>
      <c r="V237" t="s">
        <v>2595</v>
      </c>
      <c r="W237" t="str">
        <f>HYPERLINK("https://esastar-publication.sso.esa.int/nonEsaTenderActions/details/1630", "https://esastar-publication.sso.esa.int/nonEsaTenderActions/details/1630")</f>
        <v>https://esastar-publication.sso.esa.int/nonEsaTenderActions/details/1630</v>
      </c>
    </row>
    <row r="238" spans="1:23" hidden="1" x14ac:dyDescent="0.35">
      <c r="A238" t="s">
        <v>2966</v>
      </c>
      <c r="B238" t="s">
        <v>50</v>
      </c>
      <c r="C238" t="s">
        <v>2967</v>
      </c>
      <c r="D238" t="s">
        <v>34</v>
      </c>
      <c r="E238" s="1">
        <v>44020</v>
      </c>
      <c r="F238" t="s">
        <v>35</v>
      </c>
      <c r="G238" t="s">
        <v>35</v>
      </c>
      <c r="H238" t="s">
        <v>35</v>
      </c>
      <c r="I238" t="s">
        <v>35</v>
      </c>
      <c r="J238" s="1">
        <v>44287</v>
      </c>
      <c r="K238" t="s">
        <v>2891</v>
      </c>
      <c r="L238" t="s">
        <v>64</v>
      </c>
      <c r="M238" t="s">
        <v>2913</v>
      </c>
      <c r="N238" t="s">
        <v>2211</v>
      </c>
      <c r="O238" t="s">
        <v>1743</v>
      </c>
      <c r="P238" t="s">
        <v>2212</v>
      </c>
      <c r="Q238" t="s">
        <v>2213</v>
      </c>
      <c r="R238" t="s">
        <v>2563</v>
      </c>
      <c r="S238" t="s">
        <v>2563</v>
      </c>
      <c r="T238" t="s">
        <v>2943</v>
      </c>
      <c r="U238" t="s">
        <v>35</v>
      </c>
      <c r="V238" t="s">
        <v>2595</v>
      </c>
      <c r="W238" t="str">
        <f>HYPERLINK("https://esastar-publication.sso.esa.int/nonEsaTenderActions/details/1631", "https://esastar-publication.sso.esa.int/nonEsaTenderActions/details/1631")</f>
        <v>https://esastar-publication.sso.esa.int/nonEsaTenderActions/details/1631</v>
      </c>
    </row>
    <row r="239" spans="1:23" x14ac:dyDescent="0.35">
      <c r="A239" t="s">
        <v>2968</v>
      </c>
      <c r="B239" t="s">
        <v>32</v>
      </c>
      <c r="C239" t="s">
        <v>2969</v>
      </c>
      <c r="D239" t="s">
        <v>34</v>
      </c>
      <c r="E239" s="1">
        <v>44020</v>
      </c>
      <c r="F239" s="1">
        <v>44546</v>
      </c>
      <c r="G239" s="1">
        <v>44589</v>
      </c>
      <c r="H239" s="1">
        <v>44589</v>
      </c>
      <c r="I239" s="1">
        <v>44589</v>
      </c>
      <c r="J239" s="1">
        <v>44553</v>
      </c>
      <c r="K239" t="s">
        <v>132</v>
      </c>
      <c r="L239" t="s">
        <v>64</v>
      </c>
      <c r="M239" t="s">
        <v>2913</v>
      </c>
      <c r="N239" t="s">
        <v>2211</v>
      </c>
      <c r="O239" t="s">
        <v>1743</v>
      </c>
      <c r="P239" t="s">
        <v>2212</v>
      </c>
      <c r="Q239" t="s">
        <v>2213</v>
      </c>
      <c r="R239" t="s">
        <v>2563</v>
      </c>
      <c r="S239" t="s">
        <v>2563</v>
      </c>
      <c r="T239" t="s">
        <v>2943</v>
      </c>
      <c r="U239" t="s">
        <v>35</v>
      </c>
      <c r="V239" t="s">
        <v>2595</v>
      </c>
      <c r="W239" t="str">
        <f>HYPERLINK("https://esastar-publication.sso.esa.int/nonEsaTenderActions/details/1632", "https://esastar-publication.sso.esa.int/nonEsaTenderActions/details/1632")</f>
        <v>https://esastar-publication.sso.esa.int/nonEsaTenderActions/details/1632</v>
      </c>
    </row>
    <row r="240" spans="1:23" x14ac:dyDescent="0.35">
      <c r="A240" t="s">
        <v>2970</v>
      </c>
      <c r="B240" t="s">
        <v>32</v>
      </c>
      <c r="C240" t="s">
        <v>2971</v>
      </c>
      <c r="D240" t="s">
        <v>34</v>
      </c>
      <c r="E240" s="1">
        <v>44020</v>
      </c>
      <c r="F240" s="1">
        <v>44551</v>
      </c>
      <c r="G240" s="1">
        <v>44589</v>
      </c>
      <c r="H240" s="1">
        <v>44589</v>
      </c>
      <c r="I240" s="1">
        <v>44589</v>
      </c>
      <c r="J240" s="1">
        <v>44551</v>
      </c>
      <c r="K240" t="s">
        <v>122</v>
      </c>
      <c r="L240" t="s">
        <v>64</v>
      </c>
      <c r="M240" t="s">
        <v>2913</v>
      </c>
      <c r="N240" t="s">
        <v>2211</v>
      </c>
      <c r="O240" t="s">
        <v>1743</v>
      </c>
      <c r="P240" t="s">
        <v>2212</v>
      </c>
      <c r="Q240" t="s">
        <v>2213</v>
      </c>
      <c r="R240" t="s">
        <v>2563</v>
      </c>
      <c r="S240" t="s">
        <v>2563</v>
      </c>
      <c r="T240" t="s">
        <v>2943</v>
      </c>
      <c r="U240" t="s">
        <v>35</v>
      </c>
      <c r="V240" t="s">
        <v>2595</v>
      </c>
      <c r="W240" t="str">
        <f>HYPERLINK("https://esastar-publication.sso.esa.int/nonEsaTenderActions/details/1633", "https://esastar-publication.sso.esa.int/nonEsaTenderActions/details/1633")</f>
        <v>https://esastar-publication.sso.esa.int/nonEsaTenderActions/details/1633</v>
      </c>
    </row>
    <row r="241" spans="1:23" hidden="1" x14ac:dyDescent="0.35">
      <c r="A241" t="s">
        <v>2972</v>
      </c>
      <c r="B241" t="s">
        <v>50</v>
      </c>
      <c r="C241" t="s">
        <v>2973</v>
      </c>
      <c r="D241" t="s">
        <v>34</v>
      </c>
      <c r="E241" s="1">
        <v>44005</v>
      </c>
      <c r="F241" t="s">
        <v>35</v>
      </c>
      <c r="G241" t="s">
        <v>35</v>
      </c>
      <c r="H241" t="s">
        <v>35</v>
      </c>
      <c r="I241" t="s">
        <v>35</v>
      </c>
      <c r="J241" s="1">
        <v>44287</v>
      </c>
      <c r="K241" t="s">
        <v>2891</v>
      </c>
      <c r="L241" t="s">
        <v>64</v>
      </c>
      <c r="M241" t="s">
        <v>2913</v>
      </c>
      <c r="N241" t="s">
        <v>2211</v>
      </c>
      <c r="O241" t="s">
        <v>1743</v>
      </c>
      <c r="P241" t="s">
        <v>2212</v>
      </c>
      <c r="Q241" t="s">
        <v>2213</v>
      </c>
      <c r="R241" t="s">
        <v>2563</v>
      </c>
      <c r="S241" t="s">
        <v>2563</v>
      </c>
      <c r="T241" t="s">
        <v>2943</v>
      </c>
      <c r="U241" t="s">
        <v>35</v>
      </c>
      <c r="V241" t="s">
        <v>84</v>
      </c>
      <c r="W241" t="str">
        <f>HYPERLINK("https://esastar-publication.sso.esa.int/nonEsaTenderActions/details/1634", "https://esastar-publication.sso.esa.int/nonEsaTenderActions/details/1634")</f>
        <v>https://esastar-publication.sso.esa.int/nonEsaTenderActions/details/1634</v>
      </c>
    </row>
    <row r="242" spans="1:23" ht="29" x14ac:dyDescent="0.35">
      <c r="A242" t="s">
        <v>2974</v>
      </c>
      <c r="B242" t="s">
        <v>32</v>
      </c>
      <c r="C242" t="s">
        <v>2975</v>
      </c>
      <c r="D242" t="s">
        <v>34</v>
      </c>
      <c r="E242" s="1">
        <v>43972</v>
      </c>
      <c r="F242" s="1">
        <v>43990</v>
      </c>
      <c r="G242" s="1">
        <v>44032</v>
      </c>
      <c r="H242" s="1">
        <v>44032</v>
      </c>
      <c r="I242" s="1">
        <v>44032</v>
      </c>
      <c r="J242" s="1">
        <v>44277</v>
      </c>
      <c r="K242" t="s">
        <v>2891</v>
      </c>
      <c r="L242" t="s">
        <v>64</v>
      </c>
      <c r="M242" t="s">
        <v>2976</v>
      </c>
      <c r="N242" t="s">
        <v>2977</v>
      </c>
      <c r="O242" t="s">
        <v>2938</v>
      </c>
      <c r="P242" t="s">
        <v>2223</v>
      </c>
      <c r="Q242" t="s">
        <v>2224</v>
      </c>
      <c r="R242" t="s">
        <v>2978</v>
      </c>
      <c r="S242" t="s">
        <v>2978</v>
      </c>
      <c r="T242" t="s">
        <v>2979</v>
      </c>
      <c r="U242" t="s">
        <v>35</v>
      </c>
      <c r="V242" t="s">
        <v>35</v>
      </c>
      <c r="W242" t="str">
        <f>HYPERLINK("https://esastar-publication.sso.esa.int/nonEsaTenderActions/details/1415", "https://esastar-publication.sso.esa.int/nonEsaTenderActions/details/1415")</f>
        <v>https://esastar-publication.sso.esa.int/nonEsaTenderActions/details/1415</v>
      </c>
    </row>
    <row r="243" spans="1:23" x14ac:dyDescent="0.35">
      <c r="A243" t="s">
        <v>2980</v>
      </c>
      <c r="B243" t="s">
        <v>32</v>
      </c>
      <c r="C243" t="s">
        <v>2981</v>
      </c>
      <c r="D243" t="s">
        <v>34</v>
      </c>
      <c r="E243" s="1">
        <v>43964</v>
      </c>
      <c r="F243" s="1">
        <v>44244</v>
      </c>
      <c r="G243" s="1">
        <v>44281</v>
      </c>
      <c r="H243" s="1">
        <v>44281</v>
      </c>
      <c r="I243" s="1">
        <v>44281</v>
      </c>
      <c r="J243" s="1">
        <v>44281</v>
      </c>
      <c r="K243" t="s">
        <v>2891</v>
      </c>
      <c r="L243" t="s">
        <v>64</v>
      </c>
      <c r="M243" t="s">
        <v>2913</v>
      </c>
      <c r="N243" t="s">
        <v>2211</v>
      </c>
      <c r="O243" t="s">
        <v>2982</v>
      </c>
      <c r="P243" t="s">
        <v>2983</v>
      </c>
      <c r="Q243" t="s">
        <v>2984</v>
      </c>
      <c r="R243" t="s">
        <v>2563</v>
      </c>
      <c r="S243" t="s">
        <v>2563</v>
      </c>
      <c r="T243" t="s">
        <v>1506</v>
      </c>
      <c r="U243" t="s">
        <v>35</v>
      </c>
      <c r="V243" t="s">
        <v>35</v>
      </c>
      <c r="W243" t="str">
        <f>HYPERLINK("https://esastar-publication.sso.esa.int/nonEsaTenderActions/details/1440", "https://esastar-publication.sso.esa.int/nonEsaTenderActions/details/1440")</f>
        <v>https://esastar-publication.sso.esa.int/nonEsaTenderActions/details/1440</v>
      </c>
    </row>
    <row r="244" spans="1:23" x14ac:dyDescent="0.35">
      <c r="A244" t="s">
        <v>2985</v>
      </c>
      <c r="B244" t="s">
        <v>32</v>
      </c>
      <c r="C244" t="s">
        <v>2986</v>
      </c>
      <c r="D244" t="s">
        <v>34</v>
      </c>
      <c r="E244" s="1">
        <v>43964</v>
      </c>
      <c r="F244" s="1">
        <v>43985</v>
      </c>
      <c r="G244" s="1">
        <v>44027</v>
      </c>
      <c r="H244" s="1">
        <v>44027</v>
      </c>
      <c r="I244" s="1">
        <v>44027</v>
      </c>
      <c r="J244" s="1">
        <v>44277</v>
      </c>
      <c r="K244" t="s">
        <v>2891</v>
      </c>
      <c r="L244" t="s">
        <v>64</v>
      </c>
      <c r="M244" t="s">
        <v>2987</v>
      </c>
      <c r="N244" t="s">
        <v>2988</v>
      </c>
      <c r="O244" t="s">
        <v>2938</v>
      </c>
      <c r="P244" t="s">
        <v>2989</v>
      </c>
      <c r="Q244" t="s">
        <v>2990</v>
      </c>
      <c r="R244" t="s">
        <v>2991</v>
      </c>
      <c r="S244" t="s">
        <v>2992</v>
      </c>
      <c r="T244" t="s">
        <v>2993</v>
      </c>
      <c r="U244" t="s">
        <v>35</v>
      </c>
      <c r="V244" t="s">
        <v>35</v>
      </c>
      <c r="W244" t="str">
        <f>HYPERLINK("https://esastar-publication.sso.esa.int/nonEsaTenderActions/details/1467", "https://esastar-publication.sso.esa.int/nonEsaTenderActions/details/1467")</f>
        <v>https://esastar-publication.sso.esa.int/nonEsaTenderActions/details/1467</v>
      </c>
    </row>
    <row r="245" spans="1:23" x14ac:dyDescent="0.35">
      <c r="A245" t="s">
        <v>2994</v>
      </c>
      <c r="B245" t="s">
        <v>32</v>
      </c>
      <c r="C245" t="s">
        <v>2995</v>
      </c>
      <c r="D245" t="s">
        <v>34</v>
      </c>
      <c r="E245" s="1">
        <v>43964</v>
      </c>
      <c r="F245" s="1">
        <v>44300</v>
      </c>
      <c r="G245" s="1">
        <v>44323</v>
      </c>
      <c r="H245" s="1">
        <v>44323</v>
      </c>
      <c r="I245" s="1">
        <v>44323</v>
      </c>
      <c r="J245" s="1">
        <v>44300</v>
      </c>
      <c r="K245" t="s">
        <v>122</v>
      </c>
      <c r="L245" t="s">
        <v>64</v>
      </c>
      <c r="M245" t="s">
        <v>2913</v>
      </c>
      <c r="N245" t="s">
        <v>2211</v>
      </c>
      <c r="O245" t="s">
        <v>1743</v>
      </c>
      <c r="P245" t="s">
        <v>2212</v>
      </c>
      <c r="Q245" t="s">
        <v>2213</v>
      </c>
      <c r="R245" t="s">
        <v>2563</v>
      </c>
      <c r="S245" t="s">
        <v>2563</v>
      </c>
      <c r="T245" t="s">
        <v>1506</v>
      </c>
      <c r="U245" t="s">
        <v>35</v>
      </c>
      <c r="V245" t="s">
        <v>35</v>
      </c>
      <c r="W245" t="str">
        <f>HYPERLINK("https://esastar-publication.sso.esa.int/nonEsaTenderActions/details/1624", "https://esastar-publication.sso.esa.int/nonEsaTenderActions/details/1624")</f>
        <v>https://esastar-publication.sso.esa.int/nonEsaTenderActions/details/1624</v>
      </c>
    </row>
    <row r="246" spans="1:23" hidden="1" x14ac:dyDescent="0.35">
      <c r="A246" t="s">
        <v>2996</v>
      </c>
      <c r="B246" t="s">
        <v>50</v>
      </c>
      <c r="C246" t="s">
        <v>2997</v>
      </c>
      <c r="D246" t="s">
        <v>34</v>
      </c>
      <c r="E246" s="1">
        <v>43964</v>
      </c>
      <c r="F246" t="s">
        <v>35</v>
      </c>
      <c r="G246" t="s">
        <v>35</v>
      </c>
      <c r="H246" t="s">
        <v>35</v>
      </c>
      <c r="I246" t="s">
        <v>35</v>
      </c>
      <c r="J246" s="1">
        <v>44287</v>
      </c>
      <c r="K246" t="s">
        <v>2891</v>
      </c>
      <c r="L246" t="s">
        <v>64</v>
      </c>
      <c r="M246" t="s">
        <v>2913</v>
      </c>
      <c r="N246" t="s">
        <v>2211</v>
      </c>
      <c r="O246" t="s">
        <v>1743</v>
      </c>
      <c r="P246" t="s">
        <v>2212</v>
      </c>
      <c r="Q246" t="s">
        <v>2213</v>
      </c>
      <c r="R246" t="s">
        <v>2563</v>
      </c>
      <c r="S246" t="s">
        <v>2563</v>
      </c>
      <c r="T246" t="s">
        <v>1506</v>
      </c>
      <c r="U246" t="s">
        <v>35</v>
      </c>
      <c r="V246" t="s">
        <v>35</v>
      </c>
      <c r="W246" t="str">
        <f>HYPERLINK("https://esastar-publication.sso.esa.int/nonEsaTenderActions/details/1635", "https://esastar-publication.sso.esa.int/nonEsaTenderActions/details/1635")</f>
        <v>https://esastar-publication.sso.esa.int/nonEsaTenderActions/details/1635</v>
      </c>
    </row>
    <row r="247" spans="1:23" hidden="1" x14ac:dyDescent="0.35">
      <c r="A247" t="s">
        <v>2998</v>
      </c>
      <c r="B247" t="s">
        <v>50</v>
      </c>
      <c r="C247" t="s">
        <v>2999</v>
      </c>
      <c r="D247" t="s">
        <v>34</v>
      </c>
      <c r="E247" s="1">
        <v>43964</v>
      </c>
      <c r="F247" t="s">
        <v>35</v>
      </c>
      <c r="G247" t="s">
        <v>35</v>
      </c>
      <c r="H247" t="s">
        <v>35</v>
      </c>
      <c r="I247" t="s">
        <v>35</v>
      </c>
      <c r="J247" s="1">
        <v>44287</v>
      </c>
      <c r="K247" t="s">
        <v>2891</v>
      </c>
      <c r="L247" t="s">
        <v>64</v>
      </c>
      <c r="M247" t="s">
        <v>2913</v>
      </c>
      <c r="N247" t="s">
        <v>2211</v>
      </c>
      <c r="O247" t="s">
        <v>1743</v>
      </c>
      <c r="P247" t="s">
        <v>2212</v>
      </c>
      <c r="Q247" t="s">
        <v>2213</v>
      </c>
      <c r="R247" t="s">
        <v>2563</v>
      </c>
      <c r="S247" t="s">
        <v>2563</v>
      </c>
      <c r="T247" t="s">
        <v>2943</v>
      </c>
      <c r="U247" t="s">
        <v>35</v>
      </c>
      <c r="V247" t="s">
        <v>1023</v>
      </c>
      <c r="W247" t="str">
        <f>HYPERLINK("https://esastar-publication.sso.esa.int/nonEsaTenderActions/details/1636", "https://esastar-publication.sso.esa.int/nonEsaTenderActions/details/1636")</f>
        <v>https://esastar-publication.sso.esa.int/nonEsaTenderActions/details/1636</v>
      </c>
    </row>
    <row r="248" spans="1:23" x14ac:dyDescent="0.35">
      <c r="A248" t="s">
        <v>3000</v>
      </c>
      <c r="B248" t="s">
        <v>32</v>
      </c>
      <c r="C248" t="s">
        <v>3001</v>
      </c>
      <c r="D248" t="s">
        <v>34</v>
      </c>
      <c r="E248" s="1">
        <v>43950</v>
      </c>
      <c r="F248" s="1">
        <v>44015</v>
      </c>
      <c r="G248" s="1">
        <v>44081</v>
      </c>
      <c r="H248" s="1">
        <v>44081</v>
      </c>
      <c r="I248" s="1">
        <v>44081</v>
      </c>
      <c r="J248" s="1">
        <v>44277</v>
      </c>
      <c r="K248" t="s">
        <v>2891</v>
      </c>
      <c r="L248" t="s">
        <v>38</v>
      </c>
      <c r="M248" t="s">
        <v>3002</v>
      </c>
      <c r="N248" t="s">
        <v>3003</v>
      </c>
      <c r="O248" t="s">
        <v>2161</v>
      </c>
      <c r="P248" t="s">
        <v>2814</v>
      </c>
      <c r="Q248" t="s">
        <v>2815</v>
      </c>
      <c r="R248" t="s">
        <v>3004</v>
      </c>
      <c r="S248" t="s">
        <v>3004</v>
      </c>
      <c r="T248" t="s">
        <v>3005</v>
      </c>
      <c r="U248" t="s">
        <v>35</v>
      </c>
      <c r="V248" t="s">
        <v>35</v>
      </c>
      <c r="W248" t="str">
        <f>HYPERLINK("https://esastar-publication.sso.esa.int/nonEsaTenderActions/details/1472", "https://esastar-publication.sso.esa.int/nonEsaTenderActions/details/1472")</f>
        <v>https://esastar-publication.sso.esa.int/nonEsaTenderActions/details/1472</v>
      </c>
    </row>
    <row r="249" spans="1:23" x14ac:dyDescent="0.35">
      <c r="A249" t="s">
        <v>3006</v>
      </c>
      <c r="B249" t="s">
        <v>32</v>
      </c>
      <c r="C249" t="s">
        <v>3007</v>
      </c>
      <c r="D249" t="s">
        <v>34</v>
      </c>
      <c r="E249" s="1">
        <v>43935</v>
      </c>
      <c r="F249" s="1">
        <v>44202</v>
      </c>
      <c r="G249" s="1">
        <v>44245</v>
      </c>
      <c r="H249" s="1">
        <v>44245</v>
      </c>
      <c r="I249" s="1">
        <v>44245</v>
      </c>
      <c r="J249" s="1">
        <v>44277</v>
      </c>
      <c r="K249" t="s">
        <v>2891</v>
      </c>
      <c r="L249" t="s">
        <v>64</v>
      </c>
      <c r="M249" t="s">
        <v>2913</v>
      </c>
      <c r="N249" t="s">
        <v>2211</v>
      </c>
      <c r="O249" t="s">
        <v>2982</v>
      </c>
      <c r="P249" t="s">
        <v>2983</v>
      </c>
      <c r="Q249" t="s">
        <v>2984</v>
      </c>
      <c r="R249" t="s">
        <v>2563</v>
      </c>
      <c r="S249" t="s">
        <v>2563</v>
      </c>
      <c r="T249" t="s">
        <v>2943</v>
      </c>
      <c r="U249" t="s">
        <v>35</v>
      </c>
      <c r="V249" t="s">
        <v>84</v>
      </c>
      <c r="W249" t="str">
        <f>HYPERLINK("https://esastar-publication.sso.esa.int/nonEsaTenderActions/details/1439", "https://esastar-publication.sso.esa.int/nonEsaTenderActions/details/1439")</f>
        <v>https://esastar-publication.sso.esa.int/nonEsaTenderActions/details/1439</v>
      </c>
    </row>
    <row r="250" spans="1:23" x14ac:dyDescent="0.35">
      <c r="A250" t="s">
        <v>3008</v>
      </c>
      <c r="B250" t="s">
        <v>32</v>
      </c>
      <c r="C250" t="s">
        <v>3009</v>
      </c>
      <c r="D250" t="s">
        <v>34</v>
      </c>
      <c r="E250" s="1">
        <v>43935</v>
      </c>
      <c r="F250" s="1">
        <v>44249</v>
      </c>
      <c r="G250" s="1">
        <v>44288</v>
      </c>
      <c r="H250" s="1">
        <v>44288</v>
      </c>
      <c r="I250" s="1">
        <v>44288</v>
      </c>
      <c r="J250" s="1">
        <v>44277</v>
      </c>
      <c r="K250" t="s">
        <v>2891</v>
      </c>
      <c r="L250" t="s">
        <v>64</v>
      </c>
      <c r="M250" t="s">
        <v>2913</v>
      </c>
      <c r="N250" t="s">
        <v>2211</v>
      </c>
      <c r="O250" t="s">
        <v>2982</v>
      </c>
      <c r="P250" t="s">
        <v>2983</v>
      </c>
      <c r="Q250" t="s">
        <v>2984</v>
      </c>
      <c r="R250" t="s">
        <v>2563</v>
      </c>
      <c r="S250" t="s">
        <v>2563</v>
      </c>
      <c r="T250" t="s">
        <v>1506</v>
      </c>
      <c r="U250" t="s">
        <v>35</v>
      </c>
      <c r="V250" t="s">
        <v>35</v>
      </c>
      <c r="W250" t="str">
        <f>HYPERLINK("https://esastar-publication.sso.esa.int/nonEsaTenderActions/details/1432", "https://esastar-publication.sso.esa.int/nonEsaTenderActions/details/1432")</f>
        <v>https://esastar-publication.sso.esa.int/nonEsaTenderActions/details/1432</v>
      </c>
    </row>
    <row r="251" spans="1:23" hidden="1" x14ac:dyDescent="0.35">
      <c r="A251" t="s">
        <v>3010</v>
      </c>
      <c r="B251" t="s">
        <v>50</v>
      </c>
      <c r="C251" t="s">
        <v>3011</v>
      </c>
      <c r="D251" t="s">
        <v>34</v>
      </c>
      <c r="E251" s="1">
        <v>43935</v>
      </c>
      <c r="F251" t="s">
        <v>35</v>
      </c>
      <c r="G251" t="s">
        <v>35</v>
      </c>
      <c r="H251" t="s">
        <v>35</v>
      </c>
      <c r="I251" t="s">
        <v>35</v>
      </c>
      <c r="J251" s="1">
        <v>44287</v>
      </c>
      <c r="K251" t="s">
        <v>2891</v>
      </c>
      <c r="L251" t="s">
        <v>64</v>
      </c>
      <c r="M251" t="s">
        <v>2913</v>
      </c>
      <c r="N251" t="s">
        <v>2211</v>
      </c>
      <c r="O251" t="s">
        <v>1743</v>
      </c>
      <c r="P251" t="s">
        <v>2212</v>
      </c>
      <c r="Q251" t="s">
        <v>2213</v>
      </c>
      <c r="R251" t="s">
        <v>2563</v>
      </c>
      <c r="S251" t="s">
        <v>2563</v>
      </c>
      <c r="T251" t="s">
        <v>1506</v>
      </c>
      <c r="U251" t="s">
        <v>35</v>
      </c>
      <c r="V251" t="s">
        <v>35</v>
      </c>
      <c r="W251" t="str">
        <f>HYPERLINK("https://esastar-publication.sso.esa.int/nonEsaTenderActions/details/1637", "https://esastar-publication.sso.esa.int/nonEsaTenderActions/details/1637")</f>
        <v>https://esastar-publication.sso.esa.int/nonEsaTenderActions/details/1637</v>
      </c>
    </row>
    <row r="252" spans="1:23" hidden="1" x14ac:dyDescent="0.35">
      <c r="A252" t="s">
        <v>3012</v>
      </c>
      <c r="B252" t="s">
        <v>50</v>
      </c>
      <c r="C252" t="s">
        <v>3013</v>
      </c>
      <c r="D252" t="s">
        <v>34</v>
      </c>
      <c r="E252" s="1">
        <v>43935</v>
      </c>
      <c r="F252" t="s">
        <v>35</v>
      </c>
      <c r="G252" t="s">
        <v>35</v>
      </c>
      <c r="H252" t="s">
        <v>35</v>
      </c>
      <c r="I252" t="s">
        <v>35</v>
      </c>
      <c r="J252" s="1">
        <v>44287</v>
      </c>
      <c r="K252" t="s">
        <v>2891</v>
      </c>
      <c r="L252" t="s">
        <v>64</v>
      </c>
      <c r="M252" t="s">
        <v>2913</v>
      </c>
      <c r="N252" t="s">
        <v>2211</v>
      </c>
      <c r="O252" t="s">
        <v>1743</v>
      </c>
      <c r="P252" t="s">
        <v>2212</v>
      </c>
      <c r="Q252" t="s">
        <v>2213</v>
      </c>
      <c r="R252" t="s">
        <v>2563</v>
      </c>
      <c r="S252" t="s">
        <v>2563</v>
      </c>
      <c r="T252" t="s">
        <v>1506</v>
      </c>
      <c r="U252" t="s">
        <v>35</v>
      </c>
      <c r="V252" t="s">
        <v>35</v>
      </c>
      <c r="W252" t="str">
        <f>HYPERLINK("https://esastar-publication.sso.esa.int/nonEsaTenderActions/details/1638", "https://esastar-publication.sso.esa.int/nonEsaTenderActions/details/1638")</f>
        <v>https://esastar-publication.sso.esa.int/nonEsaTenderActions/details/1638</v>
      </c>
    </row>
    <row r="253" spans="1:23" hidden="1" x14ac:dyDescent="0.35">
      <c r="A253" t="s">
        <v>3014</v>
      </c>
      <c r="B253" t="s">
        <v>50</v>
      </c>
      <c r="C253" t="s">
        <v>3015</v>
      </c>
      <c r="D253" t="s">
        <v>34</v>
      </c>
      <c r="E253" s="1">
        <v>43935</v>
      </c>
      <c r="F253" t="s">
        <v>35</v>
      </c>
      <c r="G253" t="s">
        <v>35</v>
      </c>
      <c r="H253" t="s">
        <v>35</v>
      </c>
      <c r="I253" t="s">
        <v>35</v>
      </c>
      <c r="J253" s="1">
        <v>44287</v>
      </c>
      <c r="K253" t="s">
        <v>2891</v>
      </c>
      <c r="L253" t="s">
        <v>64</v>
      </c>
      <c r="M253" t="s">
        <v>2913</v>
      </c>
      <c r="N253" t="s">
        <v>2211</v>
      </c>
      <c r="O253" t="s">
        <v>1743</v>
      </c>
      <c r="P253" t="s">
        <v>2212</v>
      </c>
      <c r="Q253" t="s">
        <v>2213</v>
      </c>
      <c r="R253" t="s">
        <v>2563</v>
      </c>
      <c r="S253" t="s">
        <v>2563</v>
      </c>
      <c r="T253" t="s">
        <v>3016</v>
      </c>
      <c r="U253" t="s">
        <v>35</v>
      </c>
      <c r="V253" t="s">
        <v>2595</v>
      </c>
      <c r="W253" t="str">
        <f>HYPERLINK("https://esastar-publication.sso.esa.int/nonEsaTenderActions/details/1640", "https://esastar-publication.sso.esa.int/nonEsaTenderActions/details/1640")</f>
        <v>https://esastar-publication.sso.esa.int/nonEsaTenderActions/details/1640</v>
      </c>
    </row>
    <row r="254" spans="1:23" hidden="1" x14ac:dyDescent="0.35">
      <c r="A254" t="s">
        <v>3017</v>
      </c>
      <c r="B254" t="s">
        <v>50</v>
      </c>
      <c r="C254" t="s">
        <v>3018</v>
      </c>
      <c r="D254" t="s">
        <v>34</v>
      </c>
      <c r="E254" s="1">
        <v>43935</v>
      </c>
      <c r="F254" t="s">
        <v>35</v>
      </c>
      <c r="G254" t="s">
        <v>35</v>
      </c>
      <c r="H254" t="s">
        <v>35</v>
      </c>
      <c r="I254" t="s">
        <v>35</v>
      </c>
      <c r="J254" s="1">
        <v>44287</v>
      </c>
      <c r="K254" t="s">
        <v>2891</v>
      </c>
      <c r="L254" t="s">
        <v>64</v>
      </c>
      <c r="M254" t="s">
        <v>2913</v>
      </c>
      <c r="N254" t="s">
        <v>2211</v>
      </c>
      <c r="O254" t="s">
        <v>1743</v>
      </c>
      <c r="P254" t="s">
        <v>2212</v>
      </c>
      <c r="Q254" t="s">
        <v>2213</v>
      </c>
      <c r="R254" t="s">
        <v>2563</v>
      </c>
      <c r="S254" t="s">
        <v>2563</v>
      </c>
      <c r="T254" t="s">
        <v>2943</v>
      </c>
      <c r="U254" t="s">
        <v>35</v>
      </c>
      <c r="V254" t="s">
        <v>2595</v>
      </c>
      <c r="W254" t="str">
        <f>HYPERLINK("https://esastar-publication.sso.esa.int/nonEsaTenderActions/details/1641", "https://esastar-publication.sso.esa.int/nonEsaTenderActions/details/1641")</f>
        <v>https://esastar-publication.sso.esa.int/nonEsaTenderActions/details/1641</v>
      </c>
    </row>
    <row r="255" spans="1:23" x14ac:dyDescent="0.35">
      <c r="A255" t="s">
        <v>3019</v>
      </c>
      <c r="B255" t="s">
        <v>32</v>
      </c>
      <c r="C255" t="s">
        <v>3020</v>
      </c>
      <c r="D255" t="s">
        <v>34</v>
      </c>
      <c r="E255" s="1">
        <v>43928</v>
      </c>
      <c r="F255" s="1">
        <v>43936</v>
      </c>
      <c r="G255" s="1">
        <v>44116</v>
      </c>
      <c r="H255" s="1">
        <v>44116</v>
      </c>
      <c r="I255" s="1">
        <v>44116</v>
      </c>
      <c r="J255" s="1">
        <v>44277</v>
      </c>
      <c r="K255" t="s">
        <v>2891</v>
      </c>
      <c r="L255" t="s">
        <v>38</v>
      </c>
      <c r="M255" t="s">
        <v>2913</v>
      </c>
      <c r="N255" t="s">
        <v>2211</v>
      </c>
      <c r="O255" t="s">
        <v>2982</v>
      </c>
      <c r="P255" t="s">
        <v>2983</v>
      </c>
      <c r="Q255" t="s">
        <v>2984</v>
      </c>
      <c r="R255" t="s">
        <v>2563</v>
      </c>
      <c r="S255" t="s">
        <v>2563</v>
      </c>
      <c r="T255" t="s">
        <v>1506</v>
      </c>
      <c r="U255" t="s">
        <v>35</v>
      </c>
      <c r="V255" t="s">
        <v>35</v>
      </c>
      <c r="W255" t="str">
        <f>HYPERLINK("https://esastar-publication.sso.esa.int/nonEsaTenderActions/details/1425", "https://esastar-publication.sso.esa.int/nonEsaTenderActions/details/1425")</f>
        <v>https://esastar-publication.sso.esa.int/nonEsaTenderActions/details/1425</v>
      </c>
    </row>
    <row r="256" spans="1:23" ht="29" x14ac:dyDescent="0.35">
      <c r="A256" t="s">
        <v>3021</v>
      </c>
      <c r="B256" t="s">
        <v>32</v>
      </c>
      <c r="C256" t="s">
        <v>3022</v>
      </c>
      <c r="D256" t="s">
        <v>34</v>
      </c>
      <c r="E256" s="1">
        <v>43913</v>
      </c>
      <c r="F256" s="1">
        <v>43937</v>
      </c>
      <c r="G256" s="1">
        <v>43991</v>
      </c>
      <c r="H256" s="1">
        <v>43991</v>
      </c>
      <c r="I256" s="1">
        <v>43991</v>
      </c>
      <c r="J256" s="1">
        <v>44277</v>
      </c>
      <c r="K256" t="s">
        <v>2891</v>
      </c>
      <c r="L256" t="s">
        <v>64</v>
      </c>
      <c r="M256" t="s">
        <v>2976</v>
      </c>
      <c r="N256" t="s">
        <v>2977</v>
      </c>
      <c r="O256" t="s">
        <v>3023</v>
      </c>
      <c r="P256" t="s">
        <v>3024</v>
      </c>
      <c r="Q256" t="s">
        <v>3025</v>
      </c>
      <c r="R256" t="s">
        <v>3026</v>
      </c>
      <c r="S256" t="s">
        <v>3027</v>
      </c>
      <c r="T256" t="s">
        <v>3028</v>
      </c>
      <c r="U256" t="s">
        <v>35</v>
      </c>
      <c r="V256" t="s">
        <v>35</v>
      </c>
      <c r="W256" t="str">
        <f>HYPERLINK("https://esastar-publication.sso.esa.int/nonEsaTenderActions/details/1423", "https://esastar-publication.sso.esa.int/nonEsaTenderActions/details/1423")</f>
        <v>https://esastar-publication.sso.esa.int/nonEsaTenderActions/details/1423</v>
      </c>
    </row>
    <row r="257" spans="1:23" x14ac:dyDescent="0.35">
      <c r="A257" t="s">
        <v>3029</v>
      </c>
      <c r="B257" t="s">
        <v>32</v>
      </c>
      <c r="C257" t="s">
        <v>3030</v>
      </c>
      <c r="D257" t="s">
        <v>34</v>
      </c>
      <c r="E257" s="1">
        <v>43865</v>
      </c>
      <c r="F257" s="1">
        <v>43903</v>
      </c>
      <c r="G257" s="1">
        <v>43945</v>
      </c>
      <c r="H257" s="1">
        <v>43945</v>
      </c>
      <c r="I257" s="1">
        <v>43945</v>
      </c>
      <c r="J257" s="1">
        <v>44277</v>
      </c>
      <c r="K257" t="s">
        <v>2891</v>
      </c>
      <c r="L257" t="s">
        <v>38</v>
      </c>
      <c r="M257" t="s">
        <v>2987</v>
      </c>
      <c r="N257" t="s">
        <v>2988</v>
      </c>
      <c r="O257" t="s">
        <v>1942</v>
      </c>
      <c r="P257" t="s">
        <v>2989</v>
      </c>
      <c r="Q257" t="s">
        <v>2990</v>
      </c>
      <c r="R257" t="s">
        <v>2991</v>
      </c>
      <c r="S257" t="s">
        <v>2992</v>
      </c>
      <c r="T257" t="s">
        <v>3031</v>
      </c>
      <c r="U257" t="s">
        <v>109</v>
      </c>
      <c r="V257" t="s">
        <v>35</v>
      </c>
      <c r="W257" t="str">
        <f>HYPERLINK("https://esastar-publication.sso.esa.int/nonEsaTenderActions/details/1466", "https://esastar-publication.sso.esa.int/nonEsaTenderActions/details/1466")</f>
        <v>https://esastar-publication.sso.esa.int/nonEsaTenderActions/details/1466</v>
      </c>
    </row>
    <row r="258" spans="1:23" x14ac:dyDescent="0.35">
      <c r="A258" t="s">
        <v>3032</v>
      </c>
      <c r="B258" t="s">
        <v>32</v>
      </c>
      <c r="C258" t="s">
        <v>3033</v>
      </c>
      <c r="D258" t="s">
        <v>34</v>
      </c>
      <c r="E258" s="1">
        <v>43852</v>
      </c>
      <c r="F258" s="1">
        <v>43866</v>
      </c>
      <c r="G258" s="1">
        <v>43913</v>
      </c>
      <c r="H258" s="1">
        <v>43913</v>
      </c>
      <c r="I258" s="1">
        <v>43913</v>
      </c>
      <c r="J258" s="1">
        <v>44277</v>
      </c>
      <c r="K258" t="s">
        <v>2891</v>
      </c>
      <c r="L258" t="s">
        <v>2405</v>
      </c>
      <c r="M258" t="s">
        <v>2936</v>
      </c>
      <c r="N258" t="s">
        <v>2937</v>
      </c>
      <c r="O258" t="s">
        <v>3034</v>
      </c>
      <c r="P258" t="s">
        <v>3035</v>
      </c>
      <c r="Q258" t="s">
        <v>3036</v>
      </c>
      <c r="R258" t="s">
        <v>3037</v>
      </c>
      <c r="S258" t="s">
        <v>3038</v>
      </c>
      <c r="T258" t="s">
        <v>1506</v>
      </c>
      <c r="U258" t="s">
        <v>35</v>
      </c>
      <c r="V258" t="s">
        <v>35</v>
      </c>
      <c r="W258" t="str">
        <f>HYPERLINK("https://esastar-publication.sso.esa.int/nonEsaTenderActions/details/1486", "https://esastar-publication.sso.esa.int/nonEsaTenderActions/details/1486")</f>
        <v>https://esastar-publication.sso.esa.int/nonEsaTenderActions/details/1486</v>
      </c>
    </row>
    <row r="259" spans="1:23" x14ac:dyDescent="0.35">
      <c r="A259" t="s">
        <v>3039</v>
      </c>
      <c r="B259" t="s">
        <v>32</v>
      </c>
      <c r="C259" t="s">
        <v>3040</v>
      </c>
      <c r="D259" t="s">
        <v>34</v>
      </c>
      <c r="E259" s="1">
        <v>43804</v>
      </c>
      <c r="F259" s="1">
        <v>43928</v>
      </c>
      <c r="G259" s="1">
        <v>44377</v>
      </c>
      <c r="H259" s="1">
        <v>44377</v>
      </c>
      <c r="I259" s="1">
        <v>44377</v>
      </c>
      <c r="J259" s="1">
        <v>44277</v>
      </c>
      <c r="K259" t="s">
        <v>2891</v>
      </c>
      <c r="L259" t="s">
        <v>2405</v>
      </c>
      <c r="M259" t="s">
        <v>2821</v>
      </c>
      <c r="N259" t="s">
        <v>2822</v>
      </c>
      <c r="O259" t="s">
        <v>35</v>
      </c>
      <c r="P259" t="s">
        <v>2824</v>
      </c>
      <c r="Q259" t="s">
        <v>2825</v>
      </c>
      <c r="R259" t="s">
        <v>2826</v>
      </c>
      <c r="S259" t="s">
        <v>2827</v>
      </c>
      <c r="T259" t="s">
        <v>3005</v>
      </c>
      <c r="U259" t="s">
        <v>35</v>
      </c>
      <c r="V259" t="s">
        <v>35</v>
      </c>
      <c r="W259" t="str">
        <f>HYPERLINK("https://esastar-publication.sso.esa.int/nonEsaTenderActions/details/1372", "https://esastar-publication.sso.esa.int/nonEsaTenderActions/details/1372")</f>
        <v>https://esastar-publication.sso.esa.int/nonEsaTenderActions/details/1372</v>
      </c>
    </row>
    <row r="260" spans="1:23" x14ac:dyDescent="0.35">
      <c r="A260" t="s">
        <v>3041</v>
      </c>
      <c r="B260" t="s">
        <v>32</v>
      </c>
      <c r="C260" t="s">
        <v>3042</v>
      </c>
      <c r="D260" t="s">
        <v>34</v>
      </c>
      <c r="E260" s="1">
        <v>43711</v>
      </c>
      <c r="F260" s="1">
        <v>43726</v>
      </c>
      <c r="G260" s="1">
        <v>43798</v>
      </c>
      <c r="H260" s="1">
        <v>43798</v>
      </c>
      <c r="I260" s="1">
        <v>43798</v>
      </c>
      <c r="J260" s="1">
        <v>44277</v>
      </c>
      <c r="K260" t="s">
        <v>2891</v>
      </c>
      <c r="L260" t="s">
        <v>622</v>
      </c>
      <c r="M260" t="s">
        <v>2987</v>
      </c>
      <c r="N260" t="s">
        <v>2988</v>
      </c>
      <c r="O260" t="s">
        <v>1942</v>
      </c>
      <c r="P260" t="s">
        <v>2989</v>
      </c>
      <c r="Q260" t="s">
        <v>2990</v>
      </c>
      <c r="R260" t="s">
        <v>2991</v>
      </c>
      <c r="S260" t="s">
        <v>2992</v>
      </c>
      <c r="T260" t="s">
        <v>2993</v>
      </c>
      <c r="U260" t="s">
        <v>35</v>
      </c>
      <c r="V260" t="s">
        <v>35</v>
      </c>
      <c r="W260" t="str">
        <f>HYPERLINK("https://esastar-publication.sso.esa.int/nonEsaTenderActions/details/1376", "https://esastar-publication.sso.esa.int/nonEsaTenderActions/details/1376")</f>
        <v>https://esastar-publication.sso.esa.int/nonEsaTenderActions/details/1376</v>
      </c>
    </row>
    <row r="261" spans="1:23" x14ac:dyDescent="0.35">
      <c r="A261" t="s">
        <v>3043</v>
      </c>
      <c r="B261" t="s">
        <v>32</v>
      </c>
      <c r="C261" t="s">
        <v>3044</v>
      </c>
      <c r="D261" t="s">
        <v>34</v>
      </c>
      <c r="E261" s="1">
        <v>43671</v>
      </c>
      <c r="F261" s="1">
        <v>43671</v>
      </c>
      <c r="G261" s="1">
        <v>43689</v>
      </c>
      <c r="H261" s="1">
        <v>43689</v>
      </c>
      <c r="I261" s="1">
        <v>43689</v>
      </c>
      <c r="J261" s="1">
        <v>44277</v>
      </c>
      <c r="K261" t="s">
        <v>2891</v>
      </c>
      <c r="L261" t="s">
        <v>2405</v>
      </c>
      <c r="M261" t="s">
        <v>2913</v>
      </c>
      <c r="N261" t="s">
        <v>3045</v>
      </c>
      <c r="O261" t="s">
        <v>2982</v>
      </c>
      <c r="P261" t="s">
        <v>2983</v>
      </c>
      <c r="Q261" t="s">
        <v>2984</v>
      </c>
      <c r="R261" t="s">
        <v>3046</v>
      </c>
      <c r="S261" t="s">
        <v>3046</v>
      </c>
      <c r="T261" t="s">
        <v>3047</v>
      </c>
      <c r="U261" t="s">
        <v>35</v>
      </c>
      <c r="V261" t="s">
        <v>35</v>
      </c>
      <c r="W261" t="str">
        <f>HYPERLINK("https://esastar-publication.sso.esa.int/nonEsaTenderActions/details/1374", "https://esastar-publication.sso.esa.int/nonEsaTenderActions/details/1374")</f>
        <v>https://esastar-publication.sso.esa.int/nonEsaTenderActions/details/1374</v>
      </c>
    </row>
    <row r="262" spans="1:23" x14ac:dyDescent="0.35">
      <c r="A262" t="s">
        <v>3048</v>
      </c>
      <c r="B262" t="s">
        <v>32</v>
      </c>
      <c r="C262" t="s">
        <v>3049</v>
      </c>
      <c r="D262" t="s">
        <v>34</v>
      </c>
      <c r="E262" s="1">
        <v>43647</v>
      </c>
      <c r="F262" s="1">
        <v>43679</v>
      </c>
      <c r="G262" s="1">
        <v>43741</v>
      </c>
      <c r="H262" s="1">
        <v>43741</v>
      </c>
      <c r="I262" s="1">
        <v>43741</v>
      </c>
      <c r="J262" s="1">
        <v>44277</v>
      </c>
      <c r="K262" t="s">
        <v>2891</v>
      </c>
      <c r="L262" t="s">
        <v>38</v>
      </c>
      <c r="M262" t="s">
        <v>3002</v>
      </c>
      <c r="N262" t="s">
        <v>3003</v>
      </c>
      <c r="O262" t="s">
        <v>2161</v>
      </c>
      <c r="P262" t="s">
        <v>2814</v>
      </c>
      <c r="Q262" t="s">
        <v>2815</v>
      </c>
      <c r="R262" t="s">
        <v>3004</v>
      </c>
      <c r="S262" t="s">
        <v>3004</v>
      </c>
      <c r="T262" t="s">
        <v>3050</v>
      </c>
      <c r="U262" t="s">
        <v>35</v>
      </c>
      <c r="V262" t="s">
        <v>35</v>
      </c>
      <c r="W262" t="str">
        <f>HYPERLINK("https://esastar-publication.sso.esa.int/nonEsaTenderActions/details/1393", "https://esastar-publication.sso.esa.int/nonEsaTenderActions/details/1393")</f>
        <v>https://esastar-publication.sso.esa.int/nonEsaTenderActions/details/1393</v>
      </c>
    </row>
    <row r="263" spans="1:23" x14ac:dyDescent="0.35">
      <c r="A263" t="s">
        <v>3051</v>
      </c>
      <c r="B263" t="s">
        <v>32</v>
      </c>
      <c r="C263" t="s">
        <v>3052</v>
      </c>
      <c r="D263" t="s">
        <v>34</v>
      </c>
      <c r="E263" s="1">
        <v>43644</v>
      </c>
      <c r="F263" s="1">
        <v>43679</v>
      </c>
      <c r="G263" s="1">
        <v>43760</v>
      </c>
      <c r="H263" s="1">
        <v>43760</v>
      </c>
      <c r="I263" s="1">
        <v>43760</v>
      </c>
      <c r="J263" s="1">
        <v>44277</v>
      </c>
      <c r="K263" t="s">
        <v>2891</v>
      </c>
      <c r="L263" t="s">
        <v>64</v>
      </c>
      <c r="M263" t="s">
        <v>3002</v>
      </c>
      <c r="N263" t="s">
        <v>3003</v>
      </c>
      <c r="O263" t="s">
        <v>2161</v>
      </c>
      <c r="P263" t="s">
        <v>2814</v>
      </c>
      <c r="Q263" t="s">
        <v>2815</v>
      </c>
      <c r="R263" t="s">
        <v>3004</v>
      </c>
      <c r="S263" t="s">
        <v>3004</v>
      </c>
      <c r="T263" t="s">
        <v>3050</v>
      </c>
      <c r="U263" t="s">
        <v>35</v>
      </c>
      <c r="V263" t="s">
        <v>35</v>
      </c>
      <c r="W263" t="str">
        <f>HYPERLINK("https://esastar-publication.sso.esa.int/nonEsaTenderActions/details/1389", "https://esastar-publication.sso.esa.int/nonEsaTenderActions/details/1389")</f>
        <v>https://esastar-publication.sso.esa.int/nonEsaTenderActions/details/1389</v>
      </c>
    </row>
    <row r="264" spans="1:23" x14ac:dyDescent="0.35">
      <c r="A264" t="s">
        <v>3053</v>
      </c>
      <c r="B264" t="s">
        <v>32</v>
      </c>
      <c r="C264" t="s">
        <v>3054</v>
      </c>
      <c r="D264" t="s">
        <v>34</v>
      </c>
      <c r="E264" s="1">
        <v>43423</v>
      </c>
      <c r="F264" s="1">
        <v>43423</v>
      </c>
      <c r="G264" s="1">
        <v>43434</v>
      </c>
      <c r="H264" s="1">
        <v>43434</v>
      </c>
      <c r="I264" s="1">
        <v>43434</v>
      </c>
      <c r="J264" s="1">
        <v>44276</v>
      </c>
      <c r="K264" t="s">
        <v>2891</v>
      </c>
      <c r="L264" t="s">
        <v>64</v>
      </c>
      <c r="M264" t="s">
        <v>2913</v>
      </c>
      <c r="N264" t="s">
        <v>3055</v>
      </c>
      <c r="O264" t="s">
        <v>2982</v>
      </c>
      <c r="P264" t="s">
        <v>2983</v>
      </c>
      <c r="Q264" t="s">
        <v>2984</v>
      </c>
      <c r="R264" t="s">
        <v>3046</v>
      </c>
      <c r="S264" t="s">
        <v>3046</v>
      </c>
      <c r="T264" t="s">
        <v>3056</v>
      </c>
      <c r="U264" t="s">
        <v>777</v>
      </c>
      <c r="V264" t="s">
        <v>35</v>
      </c>
      <c r="W264" t="str">
        <f>HYPERLINK("https://esastar-publication.sso.esa.int/nonEsaTenderActions/details/1336", "https://esastar-publication.sso.esa.int/nonEsaTenderActions/details/1336")</f>
        <v>https://esastar-publication.sso.esa.int/nonEsaTenderActions/details/1336</v>
      </c>
    </row>
    <row r="265" spans="1:23" x14ac:dyDescent="0.35">
      <c r="A265" t="s">
        <v>3057</v>
      </c>
      <c r="B265" t="s">
        <v>32</v>
      </c>
      <c r="C265" t="s">
        <v>3058</v>
      </c>
      <c r="D265" t="s">
        <v>34</v>
      </c>
      <c r="E265" s="1">
        <v>43418</v>
      </c>
      <c r="F265" s="1">
        <v>43447</v>
      </c>
      <c r="G265" s="1">
        <v>43493</v>
      </c>
      <c r="H265" s="1">
        <v>43493</v>
      </c>
      <c r="I265" s="1">
        <v>43493</v>
      </c>
      <c r="J265" s="1">
        <v>44277</v>
      </c>
      <c r="K265" t="s">
        <v>2891</v>
      </c>
      <c r="L265" t="s">
        <v>38</v>
      </c>
      <c r="M265" t="s">
        <v>2987</v>
      </c>
      <c r="N265" t="s">
        <v>2988</v>
      </c>
      <c r="O265" t="s">
        <v>2184</v>
      </c>
      <c r="P265" t="s">
        <v>2989</v>
      </c>
      <c r="Q265" t="s">
        <v>2990</v>
      </c>
      <c r="R265" t="s">
        <v>2991</v>
      </c>
      <c r="S265" t="s">
        <v>2992</v>
      </c>
      <c r="T265" t="s">
        <v>3059</v>
      </c>
      <c r="U265" t="s">
        <v>109</v>
      </c>
      <c r="V265" t="s">
        <v>35</v>
      </c>
      <c r="W265" t="str">
        <f>HYPERLINK("https://esastar-publication.sso.esa.int/nonEsaTenderActions/details/1340", "https://esastar-publication.sso.esa.int/nonEsaTenderActions/details/1340")</f>
        <v>https://esastar-publication.sso.esa.int/nonEsaTenderActions/details/1340</v>
      </c>
    </row>
    <row r="266" spans="1:23" x14ac:dyDescent="0.35">
      <c r="A266" t="s">
        <v>3060</v>
      </c>
      <c r="B266" t="s">
        <v>32</v>
      </c>
      <c r="C266" t="s">
        <v>3061</v>
      </c>
      <c r="D266" t="s">
        <v>34</v>
      </c>
      <c r="E266" s="1">
        <v>43279</v>
      </c>
      <c r="F266" s="1">
        <v>43571</v>
      </c>
      <c r="G266" s="1">
        <v>43633</v>
      </c>
      <c r="H266" s="1">
        <v>43633</v>
      </c>
      <c r="I266" s="1">
        <v>43633</v>
      </c>
      <c r="J266" s="1">
        <v>44276</v>
      </c>
      <c r="K266" t="s">
        <v>2891</v>
      </c>
      <c r="L266" t="s">
        <v>64</v>
      </c>
      <c r="M266" t="s">
        <v>3062</v>
      </c>
      <c r="N266" t="s">
        <v>3063</v>
      </c>
      <c r="O266" t="s">
        <v>983</v>
      </c>
      <c r="P266" t="s">
        <v>2199</v>
      </c>
      <c r="Q266" t="s">
        <v>2200</v>
      </c>
      <c r="R266" t="s">
        <v>3064</v>
      </c>
      <c r="S266" t="s">
        <v>3064</v>
      </c>
      <c r="T266" t="s">
        <v>3065</v>
      </c>
      <c r="U266" t="s">
        <v>35</v>
      </c>
      <c r="V266" t="s">
        <v>35</v>
      </c>
      <c r="W266" t="str">
        <f>HYPERLINK("https://esastar-publication.sso.esa.int/nonEsaTenderActions/details/1334", "https://esastar-publication.sso.esa.int/nonEsaTenderActions/details/1334")</f>
        <v>https://esastar-publication.sso.esa.int/nonEsaTenderActions/details/1334</v>
      </c>
    </row>
    <row r="267" spans="1:23" hidden="1" x14ac:dyDescent="0.35">
      <c r="A267" t="s">
        <v>3066</v>
      </c>
      <c r="B267" t="s">
        <v>50</v>
      </c>
      <c r="C267" t="s">
        <v>3067</v>
      </c>
      <c r="D267" t="s">
        <v>34</v>
      </c>
      <c r="E267" s="1">
        <v>43270</v>
      </c>
      <c r="F267" t="s">
        <v>35</v>
      </c>
      <c r="G267" t="s">
        <v>35</v>
      </c>
      <c r="H267" t="s">
        <v>35</v>
      </c>
      <c r="I267" t="s">
        <v>35</v>
      </c>
      <c r="J267" s="1">
        <v>44276</v>
      </c>
      <c r="K267" t="s">
        <v>2891</v>
      </c>
      <c r="L267" t="s">
        <v>163</v>
      </c>
      <c r="M267" t="s">
        <v>3062</v>
      </c>
      <c r="N267" t="s">
        <v>3063</v>
      </c>
      <c r="O267" t="s">
        <v>983</v>
      </c>
      <c r="P267" t="s">
        <v>2199</v>
      </c>
      <c r="Q267" t="s">
        <v>2200</v>
      </c>
      <c r="R267" t="s">
        <v>3064</v>
      </c>
      <c r="S267" t="s">
        <v>3064</v>
      </c>
      <c r="T267" t="s">
        <v>3065</v>
      </c>
      <c r="U267" t="s">
        <v>35</v>
      </c>
      <c r="V267" t="s">
        <v>35</v>
      </c>
      <c r="W267" t="str">
        <f>HYPERLINK("https://esastar-publication.sso.esa.int/nonEsaTenderActions/details/1331", "https://esastar-publication.sso.esa.int/nonEsaTenderActions/details/1331")</f>
        <v>https://esastar-publication.sso.esa.int/nonEsaTenderActions/details/1331</v>
      </c>
    </row>
    <row r="268" spans="1:23" x14ac:dyDescent="0.35">
      <c r="A268" t="s">
        <v>3068</v>
      </c>
      <c r="B268" t="s">
        <v>32</v>
      </c>
      <c r="C268" t="s">
        <v>3069</v>
      </c>
      <c r="D268" t="s">
        <v>34</v>
      </c>
      <c r="E268" s="1">
        <v>43249</v>
      </c>
      <c r="F268" s="1">
        <v>43258</v>
      </c>
      <c r="G268" s="1">
        <v>43300</v>
      </c>
      <c r="H268" s="1">
        <v>43300</v>
      </c>
      <c r="I268" s="1">
        <v>43300</v>
      </c>
      <c r="J268" s="1">
        <v>44277</v>
      </c>
      <c r="K268" t="s">
        <v>2891</v>
      </c>
      <c r="L268" t="s">
        <v>38</v>
      </c>
      <c r="M268" t="s">
        <v>3062</v>
      </c>
      <c r="N268" t="s">
        <v>3063</v>
      </c>
      <c r="O268" t="s">
        <v>983</v>
      </c>
      <c r="P268" t="s">
        <v>3070</v>
      </c>
      <c r="Q268" t="s">
        <v>3071</v>
      </c>
      <c r="R268" t="s">
        <v>3072</v>
      </c>
      <c r="S268" t="s">
        <v>3072</v>
      </c>
      <c r="T268" t="s">
        <v>3073</v>
      </c>
      <c r="U268" t="s">
        <v>35</v>
      </c>
      <c r="V268" t="s">
        <v>2282</v>
      </c>
      <c r="W268" t="str">
        <f>HYPERLINK("https://esastar-publication.sso.esa.int/nonEsaTenderActions/details/1338", "https://esastar-publication.sso.esa.int/nonEsaTenderActions/details/1338")</f>
        <v>https://esastar-publication.sso.esa.int/nonEsaTenderActions/details/1338</v>
      </c>
    </row>
    <row r="269" spans="1:23" x14ac:dyDescent="0.35">
      <c r="A269" t="s">
        <v>3074</v>
      </c>
      <c r="B269" t="s">
        <v>32</v>
      </c>
      <c r="C269" t="s">
        <v>3075</v>
      </c>
      <c r="D269" t="s">
        <v>34</v>
      </c>
      <c r="E269" s="1">
        <v>43235</v>
      </c>
      <c r="F269" s="1">
        <v>43236</v>
      </c>
      <c r="G269" s="1">
        <v>43285</v>
      </c>
      <c r="H269" s="1">
        <v>43285</v>
      </c>
      <c r="I269" s="1">
        <v>43285</v>
      </c>
      <c r="J269" s="1">
        <v>44277</v>
      </c>
      <c r="K269" t="s">
        <v>2891</v>
      </c>
      <c r="L269" t="s">
        <v>38</v>
      </c>
      <c r="M269" t="s">
        <v>3062</v>
      </c>
      <c r="N269" t="s">
        <v>3063</v>
      </c>
      <c r="O269" t="s">
        <v>983</v>
      </c>
      <c r="P269" t="s">
        <v>3070</v>
      </c>
      <c r="Q269" t="s">
        <v>3071</v>
      </c>
      <c r="R269" t="s">
        <v>3072</v>
      </c>
      <c r="S269" t="s">
        <v>3072</v>
      </c>
      <c r="T269" t="s">
        <v>3073</v>
      </c>
      <c r="U269" t="s">
        <v>35</v>
      </c>
      <c r="V269" t="s">
        <v>2205</v>
      </c>
      <c r="W269" t="str">
        <f>HYPERLINK("https://esastar-publication.sso.esa.int/nonEsaTenderActions/details/1337", "https://esastar-publication.sso.esa.int/nonEsaTenderActions/details/1337")</f>
        <v>https://esastar-publication.sso.esa.int/nonEsaTenderActions/details/1337</v>
      </c>
    </row>
    <row r="270" spans="1:23" ht="29" x14ac:dyDescent="0.35">
      <c r="A270" t="s">
        <v>3076</v>
      </c>
      <c r="B270" t="s">
        <v>32</v>
      </c>
      <c r="C270" t="s">
        <v>3077</v>
      </c>
      <c r="D270" t="s">
        <v>34</v>
      </c>
      <c r="E270" s="1">
        <v>43196</v>
      </c>
      <c r="F270" s="1">
        <v>43199</v>
      </c>
      <c r="G270" s="1">
        <v>43203</v>
      </c>
      <c r="H270" s="1">
        <v>43203</v>
      </c>
      <c r="I270" s="1">
        <v>43203</v>
      </c>
      <c r="J270" s="1">
        <v>44276</v>
      </c>
      <c r="K270" t="s">
        <v>2891</v>
      </c>
      <c r="L270" t="s">
        <v>38</v>
      </c>
      <c r="M270" t="s">
        <v>2913</v>
      </c>
      <c r="N270" t="s">
        <v>3045</v>
      </c>
      <c r="O270" t="s">
        <v>2982</v>
      </c>
      <c r="P270" t="s">
        <v>2983</v>
      </c>
      <c r="Q270" t="s">
        <v>2984</v>
      </c>
      <c r="R270" t="s">
        <v>3046</v>
      </c>
      <c r="S270" t="s">
        <v>3046</v>
      </c>
      <c r="T270" t="s">
        <v>1475</v>
      </c>
      <c r="U270" t="s">
        <v>3078</v>
      </c>
      <c r="V270" t="s">
        <v>35</v>
      </c>
      <c r="W270" t="str">
        <f>HYPERLINK("https://esastar-publication.sso.esa.int/nonEsaTenderActions/details/1335", "https://esastar-publication.sso.esa.int/nonEsaTenderActions/details/1335")</f>
        <v>https://esastar-publication.sso.esa.int/nonEsaTenderActions/details/1335</v>
      </c>
    </row>
    <row r="271" spans="1:23" ht="29" x14ac:dyDescent="0.35">
      <c r="A271" t="s">
        <v>3079</v>
      </c>
      <c r="B271" t="s">
        <v>32</v>
      </c>
      <c r="C271" t="s">
        <v>3080</v>
      </c>
      <c r="D271" t="s">
        <v>34</v>
      </c>
      <c r="E271" s="1">
        <v>43181</v>
      </c>
      <c r="F271" s="1">
        <v>43187</v>
      </c>
      <c r="G271" s="1">
        <v>43245</v>
      </c>
      <c r="H271" s="1">
        <v>43245</v>
      </c>
      <c r="I271" s="1">
        <v>43245</v>
      </c>
      <c r="J271" s="1">
        <v>44277</v>
      </c>
      <c r="K271" t="s">
        <v>2891</v>
      </c>
      <c r="L271" t="s">
        <v>64</v>
      </c>
      <c r="M271" t="s">
        <v>2987</v>
      </c>
      <c r="N271" t="s">
        <v>2988</v>
      </c>
      <c r="O271" t="s">
        <v>2184</v>
      </c>
      <c r="P271" t="s">
        <v>2989</v>
      </c>
      <c r="Q271" t="s">
        <v>2990</v>
      </c>
      <c r="R271" t="s">
        <v>2991</v>
      </c>
      <c r="S271" t="s">
        <v>2992</v>
      </c>
      <c r="T271" t="s">
        <v>832</v>
      </c>
      <c r="U271" t="s">
        <v>801</v>
      </c>
      <c r="V271" t="s">
        <v>3081</v>
      </c>
      <c r="W271" t="str">
        <f>HYPERLINK("https://esastar-publication.sso.esa.int/nonEsaTenderActions/details/1339", "https://esastar-publication.sso.esa.int/nonEsaTenderActions/details/1339")</f>
        <v>https://esastar-publication.sso.esa.int/nonEsaTenderActions/details/1339</v>
      </c>
    </row>
    <row r="272" spans="1:23" x14ac:dyDescent="0.35">
      <c r="A272" t="s">
        <v>3082</v>
      </c>
      <c r="B272" t="s">
        <v>32</v>
      </c>
      <c r="C272" t="s">
        <v>3083</v>
      </c>
      <c r="D272" t="s">
        <v>34</v>
      </c>
      <c r="E272" s="1">
        <v>43172</v>
      </c>
      <c r="F272" s="1">
        <v>43409</v>
      </c>
      <c r="G272" s="1">
        <v>43451</v>
      </c>
      <c r="H272" s="1">
        <v>43451</v>
      </c>
      <c r="I272" s="1">
        <v>43451</v>
      </c>
      <c r="J272" s="1">
        <v>44276</v>
      </c>
      <c r="K272" t="s">
        <v>2891</v>
      </c>
      <c r="L272" t="s">
        <v>38</v>
      </c>
      <c r="M272" t="s">
        <v>3062</v>
      </c>
      <c r="N272" t="s">
        <v>3063</v>
      </c>
      <c r="O272" t="s">
        <v>983</v>
      </c>
      <c r="P272" t="s">
        <v>2199</v>
      </c>
      <c r="Q272" t="s">
        <v>2200</v>
      </c>
      <c r="R272" t="s">
        <v>3064</v>
      </c>
      <c r="S272" t="s">
        <v>3064</v>
      </c>
      <c r="T272" t="s">
        <v>3065</v>
      </c>
      <c r="U272" t="s">
        <v>35</v>
      </c>
      <c r="V272" t="s">
        <v>35</v>
      </c>
      <c r="W272" t="str">
        <f>HYPERLINK("https://esastar-publication.sso.esa.int/nonEsaTenderActions/details/1330", "https://esastar-publication.sso.esa.int/nonEsaTenderActions/details/1330")</f>
        <v>https://esastar-publication.sso.esa.int/nonEsaTenderActions/details/1330</v>
      </c>
    </row>
    <row r="273" spans="1:23" x14ac:dyDescent="0.35">
      <c r="A273" t="s">
        <v>3084</v>
      </c>
      <c r="B273" t="s">
        <v>32</v>
      </c>
      <c r="C273" t="s">
        <v>3085</v>
      </c>
      <c r="D273" t="s">
        <v>34</v>
      </c>
      <c r="E273" s="1">
        <v>43167</v>
      </c>
      <c r="F273" s="1">
        <v>43175</v>
      </c>
      <c r="G273" s="1">
        <v>43238</v>
      </c>
      <c r="H273" s="1">
        <v>43238</v>
      </c>
      <c r="I273" s="1">
        <v>43238</v>
      </c>
      <c r="J273" s="1">
        <v>44276</v>
      </c>
      <c r="K273" t="s">
        <v>2891</v>
      </c>
      <c r="L273" t="s">
        <v>2405</v>
      </c>
      <c r="M273" t="s">
        <v>3062</v>
      </c>
      <c r="N273" t="s">
        <v>3063</v>
      </c>
      <c r="O273" t="s">
        <v>983</v>
      </c>
      <c r="P273" t="s">
        <v>2199</v>
      </c>
      <c r="Q273" t="s">
        <v>2200</v>
      </c>
      <c r="R273" t="s">
        <v>3064</v>
      </c>
      <c r="S273" t="s">
        <v>3064</v>
      </c>
      <c r="T273" t="s">
        <v>3065</v>
      </c>
      <c r="U273" t="s">
        <v>35</v>
      </c>
      <c r="V273" t="s">
        <v>35</v>
      </c>
      <c r="W273" t="str">
        <f>HYPERLINK("https://esastar-publication.sso.esa.int/nonEsaTenderActions/details/1329", "https://esastar-publication.sso.esa.int/nonEsaTenderActions/details/1329")</f>
        <v>https://esastar-publication.sso.esa.int/nonEsaTenderActions/details/1329</v>
      </c>
    </row>
    <row r="274" spans="1:23" x14ac:dyDescent="0.35">
      <c r="A274" t="s">
        <v>3086</v>
      </c>
      <c r="B274" t="s">
        <v>32</v>
      </c>
      <c r="C274" t="s">
        <v>3087</v>
      </c>
      <c r="D274" t="s">
        <v>34</v>
      </c>
      <c r="E274" s="1">
        <v>43164</v>
      </c>
      <c r="F274" s="1">
        <v>43256</v>
      </c>
      <c r="G274" s="1">
        <v>43367</v>
      </c>
      <c r="H274" s="1">
        <v>43367</v>
      </c>
      <c r="I274" s="1">
        <v>43367</v>
      </c>
      <c r="J274" s="1">
        <v>44277</v>
      </c>
      <c r="K274" t="s">
        <v>2891</v>
      </c>
      <c r="L274" t="s">
        <v>64</v>
      </c>
      <c r="M274" t="s">
        <v>3002</v>
      </c>
      <c r="N274" t="s">
        <v>3003</v>
      </c>
      <c r="O274" t="s">
        <v>388</v>
      </c>
      <c r="P274" t="s">
        <v>2814</v>
      </c>
      <c r="Q274" t="s">
        <v>2815</v>
      </c>
      <c r="R274" t="s">
        <v>35</v>
      </c>
      <c r="S274" t="s">
        <v>35</v>
      </c>
      <c r="T274" t="s">
        <v>3088</v>
      </c>
      <c r="U274" t="s">
        <v>35</v>
      </c>
      <c r="V274" t="s">
        <v>35</v>
      </c>
      <c r="W274" t="str">
        <f>HYPERLINK("https://esastar-publication.sso.esa.int/nonEsaTenderActions/details/1342", "https://esastar-publication.sso.esa.int/nonEsaTenderActions/details/1342")</f>
        <v>https://esastar-publication.sso.esa.int/nonEsaTenderActions/details/1342</v>
      </c>
    </row>
    <row r="275" spans="1:23" x14ac:dyDescent="0.35">
      <c r="A275" t="s">
        <v>3089</v>
      </c>
      <c r="B275" t="s">
        <v>32</v>
      </c>
      <c r="C275" t="s">
        <v>3090</v>
      </c>
      <c r="D275" t="s">
        <v>34</v>
      </c>
      <c r="E275" s="1">
        <v>43075</v>
      </c>
      <c r="F275" s="1">
        <v>43084</v>
      </c>
      <c r="G275" s="1">
        <v>43143</v>
      </c>
      <c r="H275" s="1">
        <v>43143</v>
      </c>
      <c r="I275" s="1">
        <v>43143</v>
      </c>
      <c r="J275" s="1">
        <v>44276</v>
      </c>
      <c r="K275" t="s">
        <v>2891</v>
      </c>
      <c r="L275" t="s">
        <v>64</v>
      </c>
      <c r="M275" t="s">
        <v>3062</v>
      </c>
      <c r="N275" t="s">
        <v>3063</v>
      </c>
      <c r="O275" t="s">
        <v>983</v>
      </c>
      <c r="P275" t="s">
        <v>3070</v>
      </c>
      <c r="Q275" t="s">
        <v>3071</v>
      </c>
      <c r="R275" t="s">
        <v>3072</v>
      </c>
      <c r="S275" t="s">
        <v>3072</v>
      </c>
      <c r="T275" t="s">
        <v>3073</v>
      </c>
      <c r="U275" t="s">
        <v>35</v>
      </c>
      <c r="V275" t="s">
        <v>2205</v>
      </c>
      <c r="W275" t="str">
        <f>HYPERLINK("https://esastar-publication.sso.esa.int/nonEsaTenderActions/details/1307", "https://esastar-publication.sso.esa.int/nonEsaTenderActions/details/1307")</f>
        <v>https://esastar-publication.sso.esa.int/nonEsaTenderActions/details/1307</v>
      </c>
    </row>
    <row r="276" spans="1:23" x14ac:dyDescent="0.35">
      <c r="A276" t="s">
        <v>3091</v>
      </c>
      <c r="B276" t="s">
        <v>32</v>
      </c>
      <c r="C276" t="s">
        <v>3092</v>
      </c>
      <c r="D276" t="s">
        <v>34</v>
      </c>
      <c r="E276" s="1">
        <v>43070</v>
      </c>
      <c r="F276" s="1">
        <v>43143</v>
      </c>
      <c r="G276" s="1">
        <v>43185</v>
      </c>
      <c r="H276" s="1">
        <v>43185</v>
      </c>
      <c r="I276" s="1">
        <v>43185</v>
      </c>
      <c r="J276" s="1">
        <v>44276</v>
      </c>
      <c r="K276" t="s">
        <v>2891</v>
      </c>
      <c r="L276" t="s">
        <v>163</v>
      </c>
      <c r="M276" t="s">
        <v>3062</v>
      </c>
      <c r="N276" t="s">
        <v>3063</v>
      </c>
      <c r="O276" t="s">
        <v>983</v>
      </c>
      <c r="P276" t="s">
        <v>2199</v>
      </c>
      <c r="Q276" t="s">
        <v>2200</v>
      </c>
      <c r="R276" t="s">
        <v>3064</v>
      </c>
      <c r="S276" t="s">
        <v>3064</v>
      </c>
      <c r="T276" t="s">
        <v>3065</v>
      </c>
      <c r="U276" t="s">
        <v>35</v>
      </c>
      <c r="V276" t="s">
        <v>35</v>
      </c>
      <c r="W276" t="str">
        <f>HYPERLINK("https://esastar-publication.sso.esa.int/nonEsaTenderActions/details/1301", "https://esastar-publication.sso.esa.int/nonEsaTenderActions/details/1301")</f>
        <v>https://esastar-publication.sso.esa.int/nonEsaTenderActions/details/1301</v>
      </c>
    </row>
    <row r="277" spans="1:23" x14ac:dyDescent="0.35">
      <c r="A277" t="s">
        <v>3093</v>
      </c>
      <c r="B277" t="s">
        <v>32</v>
      </c>
      <c r="C277" t="s">
        <v>3094</v>
      </c>
      <c r="D277" t="s">
        <v>34</v>
      </c>
      <c r="E277" s="1">
        <v>43070</v>
      </c>
      <c r="F277" s="1">
        <v>43194</v>
      </c>
      <c r="G277" s="1">
        <v>43243</v>
      </c>
      <c r="H277" s="1">
        <v>43243</v>
      </c>
      <c r="I277" s="1">
        <v>43243</v>
      </c>
      <c r="J277" s="1">
        <v>44276</v>
      </c>
      <c r="K277" t="s">
        <v>2891</v>
      </c>
      <c r="L277" t="s">
        <v>64</v>
      </c>
      <c r="M277" t="s">
        <v>3062</v>
      </c>
      <c r="N277" t="s">
        <v>3063</v>
      </c>
      <c r="O277" t="s">
        <v>983</v>
      </c>
      <c r="P277" t="s">
        <v>2199</v>
      </c>
      <c r="Q277" t="s">
        <v>2200</v>
      </c>
      <c r="R277" t="s">
        <v>3064</v>
      </c>
      <c r="S277" t="s">
        <v>3064</v>
      </c>
      <c r="T277" t="s">
        <v>3065</v>
      </c>
      <c r="U277" t="s">
        <v>35</v>
      </c>
      <c r="V277" t="s">
        <v>35</v>
      </c>
      <c r="W277" t="str">
        <f>HYPERLINK("https://esastar-publication.sso.esa.int/nonEsaTenderActions/details/1300", "https://esastar-publication.sso.esa.int/nonEsaTenderActions/details/1300")</f>
        <v>https://esastar-publication.sso.esa.int/nonEsaTenderActions/details/1300</v>
      </c>
    </row>
    <row r="278" spans="1:23" x14ac:dyDescent="0.35">
      <c r="A278" t="s">
        <v>3095</v>
      </c>
      <c r="B278" t="s">
        <v>32</v>
      </c>
      <c r="C278" t="s">
        <v>3096</v>
      </c>
      <c r="D278" t="s">
        <v>34</v>
      </c>
      <c r="E278" s="1">
        <v>43070</v>
      </c>
      <c r="F278" s="1">
        <v>43165</v>
      </c>
      <c r="G278" s="1">
        <v>43238</v>
      </c>
      <c r="H278" s="1">
        <v>43238</v>
      </c>
      <c r="I278" s="1">
        <v>43238</v>
      </c>
      <c r="J278" s="1">
        <v>44276</v>
      </c>
      <c r="K278" t="s">
        <v>2891</v>
      </c>
      <c r="L278" t="s">
        <v>64</v>
      </c>
      <c r="M278" t="s">
        <v>3062</v>
      </c>
      <c r="N278" t="s">
        <v>3063</v>
      </c>
      <c r="O278" t="s">
        <v>983</v>
      </c>
      <c r="P278" t="s">
        <v>2199</v>
      </c>
      <c r="Q278" t="s">
        <v>2200</v>
      </c>
      <c r="R278" t="s">
        <v>3064</v>
      </c>
      <c r="S278" t="s">
        <v>3064</v>
      </c>
      <c r="T278" t="s">
        <v>3065</v>
      </c>
      <c r="U278" t="s">
        <v>35</v>
      </c>
      <c r="V278" t="s">
        <v>35</v>
      </c>
      <c r="W278" t="str">
        <f>HYPERLINK("https://esastar-publication.sso.esa.int/nonEsaTenderActions/details/1299", "https://esastar-publication.sso.esa.int/nonEsaTenderActions/details/1299")</f>
        <v>https://esastar-publication.sso.esa.int/nonEsaTenderActions/details/1299</v>
      </c>
    </row>
    <row r="279" spans="1:23" x14ac:dyDescent="0.35">
      <c r="A279" t="s">
        <v>3097</v>
      </c>
      <c r="B279" t="s">
        <v>32</v>
      </c>
      <c r="C279" t="s">
        <v>3098</v>
      </c>
      <c r="D279" t="s">
        <v>34</v>
      </c>
      <c r="E279" s="1">
        <v>43070</v>
      </c>
      <c r="F279" s="1">
        <v>43143</v>
      </c>
      <c r="G279" s="1">
        <v>43199</v>
      </c>
      <c r="H279" s="1">
        <v>43199</v>
      </c>
      <c r="I279" s="1">
        <v>43199</v>
      </c>
      <c r="J279" s="1">
        <v>44276</v>
      </c>
      <c r="K279" t="s">
        <v>2891</v>
      </c>
      <c r="L279" t="s">
        <v>38</v>
      </c>
      <c r="M279" t="s">
        <v>3062</v>
      </c>
      <c r="N279" t="s">
        <v>3063</v>
      </c>
      <c r="O279" t="s">
        <v>983</v>
      </c>
      <c r="P279" t="s">
        <v>2199</v>
      </c>
      <c r="Q279" t="s">
        <v>2200</v>
      </c>
      <c r="R279" t="s">
        <v>3064</v>
      </c>
      <c r="S279" t="s">
        <v>3064</v>
      </c>
      <c r="T279" t="s">
        <v>3065</v>
      </c>
      <c r="U279" t="s">
        <v>35</v>
      </c>
      <c r="V279" t="s">
        <v>35</v>
      </c>
      <c r="W279" t="str">
        <f>HYPERLINK("https://esastar-publication.sso.esa.int/nonEsaTenderActions/details/1298", "https://esastar-publication.sso.esa.int/nonEsaTenderActions/details/1298")</f>
        <v>https://esastar-publication.sso.esa.int/nonEsaTenderActions/details/1298</v>
      </c>
    </row>
    <row r="280" spans="1:23" x14ac:dyDescent="0.35">
      <c r="A280" t="s">
        <v>3099</v>
      </c>
      <c r="B280" t="s">
        <v>32</v>
      </c>
      <c r="C280" t="s">
        <v>3100</v>
      </c>
      <c r="D280" t="s">
        <v>34</v>
      </c>
      <c r="E280" s="1">
        <v>43055</v>
      </c>
      <c r="F280" s="1">
        <v>43158</v>
      </c>
      <c r="G280" s="1">
        <v>43199</v>
      </c>
      <c r="H280" s="1">
        <v>43199</v>
      </c>
      <c r="I280" s="1">
        <v>43199</v>
      </c>
      <c r="J280" s="1">
        <v>44276</v>
      </c>
      <c r="K280" t="s">
        <v>2891</v>
      </c>
      <c r="L280" t="s">
        <v>163</v>
      </c>
      <c r="M280" t="s">
        <v>3062</v>
      </c>
      <c r="N280" t="s">
        <v>3063</v>
      </c>
      <c r="O280" t="s">
        <v>983</v>
      </c>
      <c r="P280" t="s">
        <v>2199</v>
      </c>
      <c r="Q280" t="s">
        <v>2200</v>
      </c>
      <c r="R280" t="s">
        <v>3064</v>
      </c>
      <c r="S280" t="s">
        <v>3064</v>
      </c>
      <c r="T280" t="s">
        <v>3065</v>
      </c>
      <c r="U280" t="s">
        <v>35</v>
      </c>
      <c r="V280" t="s">
        <v>35</v>
      </c>
      <c r="W280" t="str">
        <f>HYPERLINK("https://esastar-publication.sso.esa.int/nonEsaTenderActions/details/1297", "https://esastar-publication.sso.esa.int/nonEsaTenderActions/details/1297")</f>
        <v>https://esastar-publication.sso.esa.int/nonEsaTenderActions/details/1297</v>
      </c>
    </row>
    <row r="281" spans="1:23" x14ac:dyDescent="0.35">
      <c r="A281" t="s">
        <v>3101</v>
      </c>
      <c r="B281" t="s">
        <v>32</v>
      </c>
      <c r="C281" t="s">
        <v>3102</v>
      </c>
      <c r="D281" t="s">
        <v>34</v>
      </c>
      <c r="E281" s="1">
        <v>43047</v>
      </c>
      <c r="F281" s="1">
        <v>43068</v>
      </c>
      <c r="G281" s="1">
        <v>43124</v>
      </c>
      <c r="H281" s="1">
        <v>43124</v>
      </c>
      <c r="I281" s="1">
        <v>43124</v>
      </c>
      <c r="J281" s="1">
        <v>44276</v>
      </c>
      <c r="K281" t="s">
        <v>2891</v>
      </c>
      <c r="L281" t="s">
        <v>163</v>
      </c>
      <c r="M281" t="s">
        <v>3103</v>
      </c>
      <c r="N281" t="s">
        <v>3104</v>
      </c>
      <c r="O281" t="s">
        <v>3105</v>
      </c>
      <c r="P281" t="s">
        <v>2814</v>
      </c>
      <c r="Q281" t="s">
        <v>2815</v>
      </c>
      <c r="R281" t="s">
        <v>35</v>
      </c>
      <c r="S281" t="s">
        <v>35</v>
      </c>
      <c r="T281" t="s">
        <v>3106</v>
      </c>
      <c r="U281" t="s">
        <v>3107</v>
      </c>
      <c r="V281" t="s">
        <v>35</v>
      </c>
      <c r="W281" t="str">
        <f>HYPERLINK("https://esastar-publication.sso.esa.int/nonEsaTenderActions/details/1316", "https://esastar-publication.sso.esa.int/nonEsaTenderActions/details/1316")</f>
        <v>https://esastar-publication.sso.esa.int/nonEsaTenderActions/details/1316</v>
      </c>
    </row>
    <row r="282" spans="1:23" x14ac:dyDescent="0.35">
      <c r="A282" t="s">
        <v>3108</v>
      </c>
      <c r="B282" t="s">
        <v>32</v>
      </c>
      <c r="C282" t="s">
        <v>3109</v>
      </c>
      <c r="D282" t="s">
        <v>34</v>
      </c>
      <c r="E282" s="1">
        <v>42941</v>
      </c>
      <c r="F282" s="1">
        <v>43007</v>
      </c>
      <c r="G282" s="1">
        <v>43122</v>
      </c>
      <c r="H282" s="1">
        <v>43122</v>
      </c>
      <c r="I282" s="1">
        <v>43122</v>
      </c>
      <c r="J282" s="1">
        <v>44276</v>
      </c>
      <c r="K282" t="s">
        <v>2891</v>
      </c>
      <c r="L282" t="s">
        <v>64</v>
      </c>
      <c r="M282" t="s">
        <v>3002</v>
      </c>
      <c r="N282" t="s">
        <v>3003</v>
      </c>
      <c r="O282" t="s">
        <v>388</v>
      </c>
      <c r="P282" t="s">
        <v>2814</v>
      </c>
      <c r="Q282" t="s">
        <v>2815</v>
      </c>
      <c r="R282" t="s">
        <v>35</v>
      </c>
      <c r="S282" t="s">
        <v>35</v>
      </c>
      <c r="T282" t="s">
        <v>3088</v>
      </c>
      <c r="U282" t="s">
        <v>35</v>
      </c>
      <c r="V282" t="s">
        <v>35</v>
      </c>
      <c r="W282" t="str">
        <f>HYPERLINK("https://esastar-publication.sso.esa.int/nonEsaTenderActions/details/1315", "https://esastar-publication.sso.esa.int/nonEsaTenderActions/details/1315")</f>
        <v>https://esastar-publication.sso.esa.int/nonEsaTenderActions/details/1315</v>
      </c>
    </row>
    <row r="283" spans="1:23" x14ac:dyDescent="0.35">
      <c r="A283" t="s">
        <v>3110</v>
      </c>
      <c r="B283" t="s">
        <v>32</v>
      </c>
      <c r="C283" t="s">
        <v>3111</v>
      </c>
      <c r="D283" t="s">
        <v>34</v>
      </c>
      <c r="E283" s="1">
        <v>42935</v>
      </c>
      <c r="F283" s="1">
        <v>42937</v>
      </c>
      <c r="G283" s="1">
        <v>43021</v>
      </c>
      <c r="H283" s="1">
        <v>43021</v>
      </c>
      <c r="I283" s="1">
        <v>43021</v>
      </c>
      <c r="J283" s="1">
        <v>44276</v>
      </c>
      <c r="K283" t="s">
        <v>2891</v>
      </c>
      <c r="L283" t="s">
        <v>64</v>
      </c>
      <c r="M283" t="s">
        <v>3062</v>
      </c>
      <c r="N283" t="s">
        <v>3063</v>
      </c>
      <c r="O283" t="s">
        <v>983</v>
      </c>
      <c r="P283" t="s">
        <v>2199</v>
      </c>
      <c r="Q283" t="s">
        <v>2200</v>
      </c>
      <c r="R283" t="s">
        <v>3112</v>
      </c>
      <c r="S283" t="s">
        <v>3112</v>
      </c>
      <c r="T283" t="s">
        <v>3073</v>
      </c>
      <c r="U283" t="s">
        <v>35</v>
      </c>
      <c r="V283" t="s">
        <v>2282</v>
      </c>
      <c r="W283" t="str">
        <f>HYPERLINK("https://esastar-publication.sso.esa.int/nonEsaTenderActions/details/1296", "https://esastar-publication.sso.esa.int/nonEsaTenderActions/details/1296")</f>
        <v>https://esastar-publication.sso.esa.int/nonEsaTenderActions/details/1296</v>
      </c>
    </row>
    <row r="284" spans="1:23" hidden="1" x14ac:dyDescent="0.35">
      <c r="A284" t="s">
        <v>3113</v>
      </c>
      <c r="B284" t="s">
        <v>50</v>
      </c>
      <c r="C284" t="s">
        <v>3114</v>
      </c>
      <c r="D284" t="s">
        <v>34</v>
      </c>
      <c r="E284" s="1">
        <v>42870</v>
      </c>
      <c r="F284" t="s">
        <v>35</v>
      </c>
      <c r="G284" t="s">
        <v>35</v>
      </c>
      <c r="H284" t="s">
        <v>35</v>
      </c>
      <c r="I284" t="s">
        <v>35</v>
      </c>
      <c r="J284" s="1">
        <v>44276</v>
      </c>
      <c r="K284" t="s">
        <v>2891</v>
      </c>
      <c r="L284" t="s">
        <v>163</v>
      </c>
      <c r="M284" t="s">
        <v>3062</v>
      </c>
      <c r="N284" t="s">
        <v>3115</v>
      </c>
      <c r="O284" t="s">
        <v>983</v>
      </c>
      <c r="P284" t="s">
        <v>3116</v>
      </c>
      <c r="Q284" t="s">
        <v>3117</v>
      </c>
      <c r="R284" t="s">
        <v>3118</v>
      </c>
      <c r="S284" t="s">
        <v>3118</v>
      </c>
      <c r="T284" t="s">
        <v>3065</v>
      </c>
      <c r="U284" t="s">
        <v>35</v>
      </c>
      <c r="V284" t="s">
        <v>35</v>
      </c>
      <c r="W284" t="str">
        <f>HYPERLINK("https://esastar-publication.sso.esa.int/nonEsaTenderActions/details/1303", "https://esastar-publication.sso.esa.int/nonEsaTenderActions/details/1303")</f>
        <v>https://esastar-publication.sso.esa.int/nonEsaTenderActions/details/1303</v>
      </c>
    </row>
    <row r="285" spans="1:23" x14ac:dyDescent="0.35">
      <c r="A285" t="s">
        <v>3119</v>
      </c>
      <c r="B285" t="s">
        <v>32</v>
      </c>
      <c r="C285" t="s">
        <v>3120</v>
      </c>
      <c r="D285" t="s">
        <v>34</v>
      </c>
      <c r="E285" s="1">
        <v>42870</v>
      </c>
      <c r="F285" s="1">
        <v>43573</v>
      </c>
      <c r="G285" s="1">
        <v>43630</v>
      </c>
      <c r="H285" s="1">
        <v>43630</v>
      </c>
      <c r="I285" s="1">
        <v>43630</v>
      </c>
      <c r="J285" s="1">
        <v>44276</v>
      </c>
      <c r="K285" t="s">
        <v>2891</v>
      </c>
      <c r="L285" t="s">
        <v>163</v>
      </c>
      <c r="M285" t="s">
        <v>3062</v>
      </c>
      <c r="N285" t="s">
        <v>3115</v>
      </c>
      <c r="O285" t="s">
        <v>983</v>
      </c>
      <c r="P285" t="s">
        <v>3116</v>
      </c>
      <c r="Q285" t="s">
        <v>3117</v>
      </c>
      <c r="R285" t="s">
        <v>3118</v>
      </c>
      <c r="S285" t="s">
        <v>3118</v>
      </c>
      <c r="T285" t="s">
        <v>3065</v>
      </c>
      <c r="U285" t="s">
        <v>35</v>
      </c>
      <c r="V285" t="s">
        <v>35</v>
      </c>
      <c r="W285" t="str">
        <f>HYPERLINK("https://esastar-publication.sso.esa.int/nonEsaTenderActions/details/1302", "https://esastar-publication.sso.esa.int/nonEsaTenderActions/details/1302")</f>
        <v>https://esastar-publication.sso.esa.int/nonEsaTenderActions/details/1302</v>
      </c>
    </row>
    <row r="286" spans="1:23" x14ac:dyDescent="0.35">
      <c r="A286" t="s">
        <v>3121</v>
      </c>
      <c r="B286" t="s">
        <v>32</v>
      </c>
      <c r="C286" t="s">
        <v>3122</v>
      </c>
      <c r="D286" t="s">
        <v>34</v>
      </c>
      <c r="E286" s="1">
        <v>42803</v>
      </c>
      <c r="F286" s="1">
        <v>42836</v>
      </c>
      <c r="G286" s="1">
        <v>42908</v>
      </c>
      <c r="H286" s="1">
        <v>42908</v>
      </c>
      <c r="I286" s="1">
        <v>42908</v>
      </c>
      <c r="J286" s="1">
        <v>44276</v>
      </c>
      <c r="K286" t="s">
        <v>2891</v>
      </c>
      <c r="L286" t="s">
        <v>64</v>
      </c>
      <c r="M286" t="s">
        <v>3062</v>
      </c>
      <c r="N286" t="s">
        <v>3063</v>
      </c>
      <c r="O286" t="s">
        <v>983</v>
      </c>
      <c r="P286" t="s">
        <v>3070</v>
      </c>
      <c r="Q286" t="s">
        <v>3071</v>
      </c>
      <c r="R286" t="s">
        <v>3072</v>
      </c>
      <c r="S286" t="s">
        <v>3072</v>
      </c>
      <c r="T286" t="s">
        <v>3065</v>
      </c>
      <c r="U286" t="s">
        <v>35</v>
      </c>
      <c r="V286" t="s">
        <v>35</v>
      </c>
      <c r="W286" t="str">
        <f>HYPERLINK("https://esastar-publication.sso.esa.int/nonEsaTenderActions/details/1305", "https://esastar-publication.sso.esa.int/nonEsaTenderActions/details/1305")</f>
        <v>https://esastar-publication.sso.esa.int/nonEsaTenderActions/details/1305</v>
      </c>
    </row>
    <row r="287" spans="1:23" x14ac:dyDescent="0.35">
      <c r="A287" t="s">
        <v>3123</v>
      </c>
      <c r="B287" t="s">
        <v>32</v>
      </c>
      <c r="C287" t="s">
        <v>3124</v>
      </c>
      <c r="D287" t="s">
        <v>34</v>
      </c>
      <c r="E287" s="1">
        <v>42802</v>
      </c>
      <c r="F287" s="1">
        <v>42807</v>
      </c>
      <c r="G287" s="1">
        <v>42874</v>
      </c>
      <c r="H287" s="1">
        <v>42874</v>
      </c>
      <c r="I287" s="1">
        <v>42874</v>
      </c>
      <c r="J287" s="1">
        <v>44276</v>
      </c>
      <c r="K287" t="s">
        <v>2891</v>
      </c>
      <c r="L287" t="s">
        <v>64</v>
      </c>
      <c r="M287" t="s">
        <v>3062</v>
      </c>
      <c r="N287" t="s">
        <v>3063</v>
      </c>
      <c r="O287" t="s">
        <v>983</v>
      </c>
      <c r="P287" t="s">
        <v>3070</v>
      </c>
      <c r="Q287" t="s">
        <v>3071</v>
      </c>
      <c r="R287" t="s">
        <v>3072</v>
      </c>
      <c r="S287" t="s">
        <v>3125</v>
      </c>
      <c r="T287" t="s">
        <v>3065</v>
      </c>
      <c r="U287" t="s">
        <v>35</v>
      </c>
      <c r="V287" t="s">
        <v>35</v>
      </c>
      <c r="W287" t="str">
        <f>HYPERLINK("https://esastar-publication.sso.esa.int/nonEsaTenderActions/details/1304", "https://esastar-publication.sso.esa.int/nonEsaTenderActions/details/1304")</f>
        <v>https://esastar-publication.sso.esa.int/nonEsaTenderActions/details/1304</v>
      </c>
    </row>
    <row r="288" spans="1:23" x14ac:dyDescent="0.35">
      <c r="A288" t="s">
        <v>3126</v>
      </c>
      <c r="B288" t="s">
        <v>32</v>
      </c>
      <c r="C288" t="s">
        <v>3127</v>
      </c>
      <c r="D288" t="s">
        <v>34</v>
      </c>
      <c r="E288" s="1">
        <v>42789</v>
      </c>
      <c r="F288" s="1">
        <v>42937</v>
      </c>
      <c r="G288" s="1">
        <v>43007</v>
      </c>
      <c r="H288" s="1">
        <v>43007</v>
      </c>
      <c r="I288" s="1">
        <v>43007</v>
      </c>
      <c r="J288" s="1">
        <v>44276</v>
      </c>
      <c r="K288" t="s">
        <v>2891</v>
      </c>
      <c r="L288" t="s">
        <v>163</v>
      </c>
      <c r="M288" t="s">
        <v>3062</v>
      </c>
      <c r="N288" t="s">
        <v>3063</v>
      </c>
      <c r="O288" t="s">
        <v>983</v>
      </c>
      <c r="P288" t="s">
        <v>2199</v>
      </c>
      <c r="Q288" t="s">
        <v>2200</v>
      </c>
      <c r="R288" t="s">
        <v>3112</v>
      </c>
      <c r="S288" t="s">
        <v>3112</v>
      </c>
      <c r="T288" t="s">
        <v>3073</v>
      </c>
      <c r="U288" t="s">
        <v>35</v>
      </c>
      <c r="V288" t="s">
        <v>2282</v>
      </c>
      <c r="W288" t="str">
        <f>HYPERLINK("https://esastar-publication.sso.esa.int/nonEsaTenderActions/details/1295", "https://esastar-publication.sso.esa.int/nonEsaTenderActions/details/1295")</f>
        <v>https://esastar-publication.sso.esa.int/nonEsaTenderActions/details/1295</v>
      </c>
    </row>
    <row r="289" spans="1:23" x14ac:dyDescent="0.35">
      <c r="A289" t="s">
        <v>3128</v>
      </c>
      <c r="B289" t="s">
        <v>32</v>
      </c>
      <c r="C289" t="s">
        <v>3129</v>
      </c>
      <c r="D289" t="s">
        <v>34</v>
      </c>
      <c r="E289" s="1">
        <v>42789</v>
      </c>
      <c r="F289" s="1">
        <v>42937</v>
      </c>
      <c r="G289" s="1">
        <v>43007</v>
      </c>
      <c r="H289" s="1">
        <v>43007</v>
      </c>
      <c r="I289" s="1">
        <v>43007</v>
      </c>
      <c r="J289" s="1">
        <v>44276</v>
      </c>
      <c r="K289" t="s">
        <v>2891</v>
      </c>
      <c r="L289" t="s">
        <v>163</v>
      </c>
      <c r="M289" t="s">
        <v>3062</v>
      </c>
      <c r="N289" t="s">
        <v>3063</v>
      </c>
      <c r="O289" t="s">
        <v>983</v>
      </c>
      <c r="P289" t="s">
        <v>2199</v>
      </c>
      <c r="Q289" t="s">
        <v>2200</v>
      </c>
      <c r="R289" t="s">
        <v>3112</v>
      </c>
      <c r="S289" t="s">
        <v>3112</v>
      </c>
      <c r="T289" t="s">
        <v>3073</v>
      </c>
      <c r="U289" t="s">
        <v>35</v>
      </c>
      <c r="V289" t="s">
        <v>2282</v>
      </c>
      <c r="W289" t="str">
        <f>HYPERLINK("https://esastar-publication.sso.esa.int/nonEsaTenderActions/details/1294", "https://esastar-publication.sso.esa.int/nonEsaTenderActions/details/1294")</f>
        <v>https://esastar-publication.sso.esa.int/nonEsaTenderActions/details/1294</v>
      </c>
    </row>
    <row r="290" spans="1:23" x14ac:dyDescent="0.35">
      <c r="A290" t="s">
        <v>3130</v>
      </c>
      <c r="B290" t="s">
        <v>32</v>
      </c>
      <c r="C290" t="s">
        <v>3131</v>
      </c>
      <c r="D290" t="s">
        <v>34</v>
      </c>
      <c r="E290" s="1">
        <v>42759</v>
      </c>
      <c r="F290" s="1">
        <v>42780</v>
      </c>
      <c r="G290" s="1">
        <v>42824</v>
      </c>
      <c r="H290" s="1">
        <v>42824</v>
      </c>
      <c r="I290" s="1">
        <v>42824</v>
      </c>
      <c r="J290" s="1">
        <v>44276</v>
      </c>
      <c r="K290" t="s">
        <v>2891</v>
      </c>
      <c r="L290" t="s">
        <v>163</v>
      </c>
      <c r="M290" t="s">
        <v>3103</v>
      </c>
      <c r="N290" t="s">
        <v>3104</v>
      </c>
      <c r="O290" t="s">
        <v>3105</v>
      </c>
      <c r="P290" t="s">
        <v>2814</v>
      </c>
      <c r="Q290" t="s">
        <v>2815</v>
      </c>
      <c r="R290" t="s">
        <v>35</v>
      </c>
      <c r="S290" t="s">
        <v>35</v>
      </c>
      <c r="T290" t="s">
        <v>3106</v>
      </c>
      <c r="U290" t="s">
        <v>35</v>
      </c>
      <c r="V290" t="s">
        <v>35</v>
      </c>
      <c r="W290" t="str">
        <f>HYPERLINK("https://esastar-publication.sso.esa.int/nonEsaTenderActions/details/1314", "https://esastar-publication.sso.esa.int/nonEsaTenderActions/details/1314")</f>
        <v>https://esastar-publication.sso.esa.int/nonEsaTenderActions/details/1314</v>
      </c>
    </row>
    <row r="291" spans="1:23" x14ac:dyDescent="0.35">
      <c r="A291" t="s">
        <v>3132</v>
      </c>
      <c r="B291" t="s">
        <v>32</v>
      </c>
      <c r="C291" t="s">
        <v>3133</v>
      </c>
      <c r="D291" t="s">
        <v>34</v>
      </c>
      <c r="E291" s="1">
        <v>42704</v>
      </c>
      <c r="F291" s="1">
        <v>42753</v>
      </c>
      <c r="G291" s="1">
        <v>42809</v>
      </c>
      <c r="H291" s="1">
        <v>42809</v>
      </c>
      <c r="I291" s="1">
        <v>42809</v>
      </c>
      <c r="J291" s="1">
        <v>44276</v>
      </c>
      <c r="K291" t="s">
        <v>2891</v>
      </c>
      <c r="L291" t="s">
        <v>64</v>
      </c>
      <c r="M291" t="s">
        <v>3062</v>
      </c>
      <c r="N291" t="s">
        <v>3063</v>
      </c>
      <c r="O291" t="s">
        <v>983</v>
      </c>
      <c r="P291" t="s">
        <v>2199</v>
      </c>
      <c r="Q291" t="s">
        <v>2200</v>
      </c>
      <c r="R291" t="s">
        <v>3112</v>
      </c>
      <c r="S291" t="s">
        <v>3112</v>
      </c>
      <c r="T291" t="s">
        <v>3065</v>
      </c>
      <c r="U291" t="s">
        <v>35</v>
      </c>
      <c r="V291" t="s">
        <v>35</v>
      </c>
      <c r="W291" t="str">
        <f>HYPERLINK("https://esastar-publication.sso.esa.int/nonEsaTenderActions/details/1283", "https://esastar-publication.sso.esa.int/nonEsaTenderActions/details/1283")</f>
        <v>https://esastar-publication.sso.esa.int/nonEsaTenderActions/details/1283</v>
      </c>
    </row>
    <row r="292" spans="1:23" x14ac:dyDescent="0.35">
      <c r="A292" t="s">
        <v>3134</v>
      </c>
      <c r="B292" t="s">
        <v>32</v>
      </c>
      <c r="C292" t="s">
        <v>3135</v>
      </c>
      <c r="D292" t="s">
        <v>34</v>
      </c>
      <c r="E292" s="1">
        <v>42688</v>
      </c>
      <c r="F292" s="1">
        <v>42850</v>
      </c>
      <c r="G292" s="1">
        <v>42906</v>
      </c>
      <c r="H292" s="1">
        <v>42906</v>
      </c>
      <c r="I292" s="1">
        <v>42906</v>
      </c>
      <c r="J292" s="1">
        <v>44276</v>
      </c>
      <c r="K292" t="s">
        <v>2891</v>
      </c>
      <c r="L292" t="s">
        <v>64</v>
      </c>
      <c r="M292" t="s">
        <v>3062</v>
      </c>
      <c r="N292" t="s">
        <v>3063</v>
      </c>
      <c r="O292" t="s">
        <v>983</v>
      </c>
      <c r="P292" t="s">
        <v>2199</v>
      </c>
      <c r="Q292" t="s">
        <v>2200</v>
      </c>
      <c r="R292" t="s">
        <v>3112</v>
      </c>
      <c r="S292" t="s">
        <v>3136</v>
      </c>
      <c r="T292" t="s">
        <v>3065</v>
      </c>
      <c r="U292" t="s">
        <v>35</v>
      </c>
      <c r="V292" t="s">
        <v>35</v>
      </c>
      <c r="W292" t="str">
        <f>HYPERLINK("https://esastar-publication.sso.esa.int/nonEsaTenderActions/details/1282", "https://esastar-publication.sso.esa.int/nonEsaTenderActions/details/1282")</f>
        <v>https://esastar-publication.sso.esa.int/nonEsaTenderActions/details/1282</v>
      </c>
    </row>
    <row r="293" spans="1:23" x14ac:dyDescent="0.35">
      <c r="A293" t="s">
        <v>3137</v>
      </c>
      <c r="B293" t="s">
        <v>32</v>
      </c>
      <c r="C293" t="s">
        <v>3138</v>
      </c>
      <c r="D293" t="s">
        <v>34</v>
      </c>
      <c r="E293" s="1">
        <v>42671</v>
      </c>
      <c r="F293" s="1">
        <v>42713</v>
      </c>
      <c r="G293" s="1">
        <v>42776</v>
      </c>
      <c r="H293" s="1">
        <v>42776</v>
      </c>
      <c r="I293" s="1">
        <v>42776</v>
      </c>
      <c r="J293" s="1">
        <v>44276</v>
      </c>
      <c r="K293" t="s">
        <v>2891</v>
      </c>
      <c r="L293" t="s">
        <v>64</v>
      </c>
      <c r="M293" t="s">
        <v>3062</v>
      </c>
      <c r="N293" t="s">
        <v>3063</v>
      </c>
      <c r="O293" t="s">
        <v>983</v>
      </c>
      <c r="P293" t="s">
        <v>2199</v>
      </c>
      <c r="Q293" t="s">
        <v>2200</v>
      </c>
      <c r="R293" t="s">
        <v>3112</v>
      </c>
      <c r="S293" t="s">
        <v>3112</v>
      </c>
      <c r="T293" t="s">
        <v>3065</v>
      </c>
      <c r="U293" t="s">
        <v>35</v>
      </c>
      <c r="V293" t="s">
        <v>35</v>
      </c>
      <c r="W293" t="str">
        <f>HYPERLINK("https://esastar-publication.sso.esa.int/nonEsaTenderActions/details/1281", "https://esastar-publication.sso.esa.int/nonEsaTenderActions/details/1281")</f>
        <v>https://esastar-publication.sso.esa.int/nonEsaTenderActions/details/1281</v>
      </c>
    </row>
    <row r="294" spans="1:23" x14ac:dyDescent="0.35">
      <c r="A294" t="s">
        <v>3139</v>
      </c>
      <c r="B294" t="s">
        <v>32</v>
      </c>
      <c r="C294" t="s">
        <v>3140</v>
      </c>
      <c r="D294" t="s">
        <v>34</v>
      </c>
      <c r="E294" s="1">
        <v>42545</v>
      </c>
      <c r="F294" s="1">
        <v>42689</v>
      </c>
      <c r="G294" s="1">
        <v>42755</v>
      </c>
      <c r="H294" s="1">
        <v>42755</v>
      </c>
      <c r="I294" s="1">
        <v>42755</v>
      </c>
      <c r="J294" s="1">
        <v>44276</v>
      </c>
      <c r="K294" t="s">
        <v>2891</v>
      </c>
      <c r="L294" t="s">
        <v>64</v>
      </c>
      <c r="M294" t="s">
        <v>3062</v>
      </c>
      <c r="N294" t="s">
        <v>3063</v>
      </c>
      <c r="O294" t="s">
        <v>983</v>
      </c>
      <c r="P294" t="s">
        <v>2199</v>
      </c>
      <c r="Q294" t="s">
        <v>2200</v>
      </c>
      <c r="R294" t="s">
        <v>3112</v>
      </c>
      <c r="S294" t="s">
        <v>3112</v>
      </c>
      <c r="T294" t="s">
        <v>3065</v>
      </c>
      <c r="U294" t="s">
        <v>35</v>
      </c>
      <c r="V294" t="s">
        <v>35</v>
      </c>
      <c r="W294" t="str">
        <f>HYPERLINK("https://esastar-publication.sso.esa.int/nonEsaTenderActions/details/1280", "https://esastar-publication.sso.esa.int/nonEsaTenderActions/details/1280")</f>
        <v>https://esastar-publication.sso.esa.int/nonEsaTenderActions/details/1280</v>
      </c>
    </row>
    <row r="295" spans="1:23" x14ac:dyDescent="0.35">
      <c r="A295" t="s">
        <v>3141</v>
      </c>
      <c r="B295" t="s">
        <v>32</v>
      </c>
      <c r="C295" t="s">
        <v>3142</v>
      </c>
      <c r="D295" t="s">
        <v>34</v>
      </c>
      <c r="E295" s="1">
        <v>41487</v>
      </c>
      <c r="F295" s="1">
        <v>43440</v>
      </c>
      <c r="G295" s="1">
        <v>43472</v>
      </c>
      <c r="H295" s="1">
        <v>43472</v>
      </c>
      <c r="I295" s="1">
        <v>43472</v>
      </c>
      <c r="J295" s="1">
        <v>44276</v>
      </c>
      <c r="K295" t="s">
        <v>2891</v>
      </c>
      <c r="L295" t="s">
        <v>64</v>
      </c>
      <c r="M295" t="s">
        <v>2913</v>
      </c>
      <c r="N295" t="s">
        <v>3055</v>
      </c>
      <c r="O295" t="s">
        <v>2982</v>
      </c>
      <c r="P295" t="s">
        <v>2983</v>
      </c>
      <c r="Q295" t="s">
        <v>2984</v>
      </c>
      <c r="R295" t="s">
        <v>3046</v>
      </c>
      <c r="S295" t="s">
        <v>3046</v>
      </c>
      <c r="T295" t="s">
        <v>2801</v>
      </c>
      <c r="U295" t="s">
        <v>801</v>
      </c>
      <c r="V295" t="s">
        <v>778</v>
      </c>
      <c r="W295" t="str">
        <f>HYPERLINK("https://esastar-publication.sso.esa.int/nonEsaTenderActions/details/1277", "https://esastar-publication.sso.esa.int/nonEsaTenderActions/details/1277")</f>
        <v>https://esastar-publication.sso.esa.int/nonEsaTenderActions/details/1277</v>
      </c>
    </row>
  </sheetData>
  <pageMargins left="0.7" right="0.7" top="0.75" bottom="0.75" header="0.3" footer="0.3"/>
  <headerFooter>
    <oddHeader>&amp;C&amp;"Aptos"&amp;10&amp;K000000 OFFICIAL - FOR PUBLIC RELEASE&amp;1#_x000D_</oddHeader>
    <oddFooter>&amp;C_x000D_&amp;1#&amp;"Aptos"&amp;10&amp;K000000 OFFICIAL - FOR PUBLIC RELEASE</oddFooter>
  </headerFooter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1ADE0-755A-45A5-9F8A-435C5E0A328F}">
  <dimension ref="A1:W295"/>
  <sheetViews>
    <sheetView tabSelected="1" workbookViewId="0">
      <selection activeCell="B1" sqref="B1"/>
    </sheetView>
  </sheetViews>
  <sheetFormatPr defaultRowHeight="14.5" x14ac:dyDescent="0.35"/>
  <cols>
    <col min="1" max="1" width="22" bestFit="1" customWidth="1"/>
    <col min="2" max="2" width="11" bestFit="1" customWidth="1"/>
    <col min="3" max="3" width="170" bestFit="1" customWidth="1"/>
    <col min="4" max="4" width="18" bestFit="1" customWidth="1"/>
    <col min="5" max="7" width="22" bestFit="1" customWidth="1"/>
    <col min="8" max="8" width="32" bestFit="1" customWidth="1"/>
    <col min="9" max="9" width="41" bestFit="1" customWidth="1"/>
    <col min="10" max="10" width="22" bestFit="1" customWidth="1"/>
    <col min="11" max="11" width="41" bestFit="1" customWidth="1"/>
    <col min="12" max="12" width="24" bestFit="1" customWidth="1"/>
    <col min="13" max="13" width="52" bestFit="1" customWidth="1"/>
    <col min="14" max="14" width="21" bestFit="1" customWidth="1"/>
    <col min="15" max="15" width="27" bestFit="1" customWidth="1"/>
    <col min="16" max="16" width="22" bestFit="1" customWidth="1"/>
    <col min="17" max="17" width="38" bestFit="1" customWidth="1"/>
    <col min="18" max="19" width="26" bestFit="1" customWidth="1"/>
    <col min="20" max="20" width="88" bestFit="1" customWidth="1"/>
    <col min="21" max="21" width="134" bestFit="1" customWidth="1"/>
    <col min="22" max="22" width="158" bestFit="1" customWidth="1"/>
    <col min="23" max="23" width="75" bestFit="1" customWidth="1"/>
  </cols>
  <sheetData>
    <row r="1" spans="1:23" x14ac:dyDescent="0.35">
      <c r="A1" t="s">
        <v>0</v>
      </c>
      <c r="B1" t="s">
        <v>2</v>
      </c>
      <c r="C1" t="s">
        <v>3</v>
      </c>
      <c r="D1" t="s">
        <v>4</v>
      </c>
      <c r="E1" t="s">
        <v>6</v>
      </c>
      <c r="F1" t="s">
        <v>7</v>
      </c>
      <c r="G1" t="s">
        <v>8</v>
      </c>
      <c r="H1" t="s">
        <v>9</v>
      </c>
      <c r="I1" t="s">
        <v>10</v>
      </c>
      <c r="J1" t="s">
        <v>11</v>
      </c>
      <c r="K1" t="s">
        <v>12</v>
      </c>
      <c r="L1" t="s">
        <v>14</v>
      </c>
      <c r="M1" t="s">
        <v>20</v>
      </c>
      <c r="N1" t="s">
        <v>2188</v>
      </c>
      <c r="O1" t="s">
        <v>2189</v>
      </c>
      <c r="P1" t="s">
        <v>2190</v>
      </c>
      <c r="Q1" t="s">
        <v>2191</v>
      </c>
      <c r="R1" t="s">
        <v>2192</v>
      </c>
      <c r="S1" t="s">
        <v>2193</v>
      </c>
      <c r="T1" t="s">
        <v>24</v>
      </c>
      <c r="U1" t="s">
        <v>27</v>
      </c>
      <c r="V1" t="s">
        <v>28</v>
      </c>
      <c r="W1" t="s">
        <v>29</v>
      </c>
    </row>
    <row r="2" spans="1:23" x14ac:dyDescent="0.35">
      <c r="A2" t="s">
        <v>2194</v>
      </c>
      <c r="B2" t="s">
        <v>50</v>
      </c>
      <c r="C2" t="s">
        <v>2195</v>
      </c>
      <c r="D2" t="s">
        <v>34</v>
      </c>
      <c r="E2" s="1">
        <v>46315</v>
      </c>
      <c r="F2" t="s">
        <v>35</v>
      </c>
      <c r="G2" t="s">
        <v>35</v>
      </c>
      <c r="H2" t="s">
        <v>35</v>
      </c>
      <c r="I2" t="s">
        <v>35</v>
      </c>
      <c r="J2" s="1">
        <v>46315</v>
      </c>
      <c r="K2" t="s">
        <v>52</v>
      </c>
      <c r="L2" t="s">
        <v>38</v>
      </c>
      <c r="M2" t="s">
        <v>2196</v>
      </c>
      <c r="N2" t="s">
        <v>2197</v>
      </c>
      <c r="O2" t="s">
        <v>2198</v>
      </c>
      <c r="P2" t="s">
        <v>2199</v>
      </c>
      <c r="Q2" t="s">
        <v>2200</v>
      </c>
      <c r="R2" t="s">
        <v>2201</v>
      </c>
      <c r="S2" t="s">
        <v>2202</v>
      </c>
      <c r="T2" t="s">
        <v>2203</v>
      </c>
      <c r="U2" t="s">
        <v>2204</v>
      </c>
      <c r="V2" t="s">
        <v>2205</v>
      </c>
      <c r="W2" t="str">
        <f>HYPERLINK("https://esastar-publication.sso.esa.int/nonEsaTenderActions/details/25624", "https://esastar-publication.sso.esa.int/nonEsaTenderActions/details/25624")</f>
        <v>https://esastar-publication.sso.esa.int/nonEsaTenderActions/details/25624</v>
      </c>
    </row>
    <row r="3" spans="1:23" x14ac:dyDescent="0.35">
      <c r="A3" t="s">
        <v>2206</v>
      </c>
      <c r="B3" t="s">
        <v>50</v>
      </c>
      <c r="C3" t="s">
        <v>2207</v>
      </c>
      <c r="D3" t="s">
        <v>34</v>
      </c>
      <c r="E3" s="1">
        <v>46315</v>
      </c>
      <c r="F3" t="s">
        <v>35</v>
      </c>
      <c r="G3" t="s">
        <v>35</v>
      </c>
      <c r="H3" t="s">
        <v>35</v>
      </c>
      <c r="I3" t="s">
        <v>35</v>
      </c>
      <c r="J3" s="1">
        <v>46315</v>
      </c>
      <c r="K3" t="s">
        <v>52</v>
      </c>
      <c r="L3" t="s">
        <v>38</v>
      </c>
      <c r="M3" t="s">
        <v>2196</v>
      </c>
      <c r="N3" t="s">
        <v>2197</v>
      </c>
      <c r="O3" t="s">
        <v>2198</v>
      </c>
      <c r="P3" t="s">
        <v>2199</v>
      </c>
      <c r="Q3" t="s">
        <v>2200</v>
      </c>
      <c r="R3" t="s">
        <v>2201</v>
      </c>
      <c r="S3" t="s">
        <v>2202</v>
      </c>
      <c r="T3" t="s">
        <v>2203</v>
      </c>
      <c r="U3" t="s">
        <v>2204</v>
      </c>
      <c r="V3" t="s">
        <v>2205</v>
      </c>
      <c r="W3" t="str">
        <f>HYPERLINK("https://esastar-publication.sso.esa.int/nonEsaTenderActions/details/25623", "https://esastar-publication.sso.esa.int/nonEsaTenderActions/details/25623")</f>
        <v>https://esastar-publication.sso.esa.int/nonEsaTenderActions/details/25623</v>
      </c>
    </row>
    <row r="4" spans="1:23" x14ac:dyDescent="0.35">
      <c r="A4" t="s">
        <v>2208</v>
      </c>
      <c r="B4" t="s">
        <v>50</v>
      </c>
      <c r="C4" t="s">
        <v>2209</v>
      </c>
      <c r="D4" t="s">
        <v>34</v>
      </c>
      <c r="E4" s="1">
        <v>46303</v>
      </c>
      <c r="F4" t="s">
        <v>35</v>
      </c>
      <c r="G4" t="s">
        <v>35</v>
      </c>
      <c r="H4" t="s">
        <v>35</v>
      </c>
      <c r="I4" t="s">
        <v>35</v>
      </c>
      <c r="J4" s="1">
        <v>46303</v>
      </c>
      <c r="K4" t="s">
        <v>52</v>
      </c>
      <c r="L4" t="s">
        <v>64</v>
      </c>
      <c r="M4" t="s">
        <v>2210</v>
      </c>
      <c r="N4" t="s">
        <v>2211</v>
      </c>
      <c r="O4" t="s">
        <v>1743</v>
      </c>
      <c r="P4" t="s">
        <v>2212</v>
      </c>
      <c r="Q4" t="s">
        <v>2213</v>
      </c>
      <c r="R4" t="s">
        <v>2214</v>
      </c>
      <c r="S4" t="s">
        <v>2215</v>
      </c>
      <c r="T4" t="s">
        <v>45</v>
      </c>
      <c r="U4" t="s">
        <v>109</v>
      </c>
      <c r="V4" t="s">
        <v>2216</v>
      </c>
      <c r="W4" t="str">
        <f>HYPERLINK("https://esastar-publication.sso.esa.int/nonEsaTenderActions/details/25608", "https://esastar-publication.sso.esa.int/nonEsaTenderActions/details/25608")</f>
        <v>https://esastar-publication.sso.esa.int/nonEsaTenderActions/details/25608</v>
      </c>
    </row>
    <row r="5" spans="1:23" x14ac:dyDescent="0.35">
      <c r="A5" t="s">
        <v>2217</v>
      </c>
      <c r="B5" t="s">
        <v>50</v>
      </c>
      <c r="C5" t="s">
        <v>2218</v>
      </c>
      <c r="D5" t="s">
        <v>34</v>
      </c>
      <c r="E5" s="1">
        <v>46297</v>
      </c>
      <c r="F5" t="s">
        <v>35</v>
      </c>
      <c r="G5" t="s">
        <v>35</v>
      </c>
      <c r="H5" t="s">
        <v>35</v>
      </c>
      <c r="I5" t="s">
        <v>35</v>
      </c>
      <c r="J5" s="1">
        <v>46297</v>
      </c>
      <c r="K5" t="s">
        <v>52</v>
      </c>
      <c r="L5" t="s">
        <v>38</v>
      </c>
      <c r="M5" t="s">
        <v>2210</v>
      </c>
      <c r="N5" t="s">
        <v>2211</v>
      </c>
      <c r="O5" t="s">
        <v>1743</v>
      </c>
      <c r="P5" t="s">
        <v>2212</v>
      </c>
      <c r="Q5" t="s">
        <v>2213</v>
      </c>
      <c r="R5" t="s">
        <v>2214</v>
      </c>
      <c r="S5" t="s">
        <v>2215</v>
      </c>
      <c r="T5" t="s">
        <v>1475</v>
      </c>
      <c r="U5" t="s">
        <v>109</v>
      </c>
      <c r="V5" t="s">
        <v>2216</v>
      </c>
      <c r="W5" t="str">
        <f>HYPERLINK("https://esastar-publication.sso.esa.int/nonEsaTenderActions/details/25601", "https://esastar-publication.sso.esa.int/nonEsaTenderActions/details/25601")</f>
        <v>https://esastar-publication.sso.esa.int/nonEsaTenderActions/details/25601</v>
      </c>
    </row>
    <row r="6" spans="1:23" x14ac:dyDescent="0.35">
      <c r="A6" t="s">
        <v>2219</v>
      </c>
      <c r="B6" t="s">
        <v>50</v>
      </c>
      <c r="C6" t="s">
        <v>2220</v>
      </c>
      <c r="D6" t="s">
        <v>34</v>
      </c>
      <c r="E6" s="1">
        <v>46287</v>
      </c>
      <c r="F6" t="s">
        <v>35</v>
      </c>
      <c r="G6" t="s">
        <v>35</v>
      </c>
      <c r="H6" t="s">
        <v>35</v>
      </c>
      <c r="I6" t="s">
        <v>35</v>
      </c>
      <c r="J6" s="1">
        <v>46287</v>
      </c>
      <c r="K6" t="s">
        <v>52</v>
      </c>
      <c r="L6" t="s">
        <v>64</v>
      </c>
      <c r="M6" t="s">
        <v>2221</v>
      </c>
      <c r="N6" t="s">
        <v>2222</v>
      </c>
      <c r="O6" t="s">
        <v>712</v>
      </c>
      <c r="P6" t="s">
        <v>2223</v>
      </c>
      <c r="Q6" t="s">
        <v>2224</v>
      </c>
      <c r="R6" t="s">
        <v>2225</v>
      </c>
      <c r="S6" t="s">
        <v>2226</v>
      </c>
      <c r="T6" t="s">
        <v>2227</v>
      </c>
      <c r="U6" t="s">
        <v>1765</v>
      </c>
      <c r="V6" t="s">
        <v>2205</v>
      </c>
      <c r="W6" t="str">
        <f>HYPERLINK("https://esastar-publication.sso.esa.int/nonEsaTenderActions/details/25584", "https://esastar-publication.sso.esa.int/nonEsaTenderActions/details/25584")</f>
        <v>https://esastar-publication.sso.esa.int/nonEsaTenderActions/details/25584</v>
      </c>
    </row>
    <row r="7" spans="1:23" ht="43.5" hidden="1" x14ac:dyDescent="0.35">
      <c r="A7" t="s">
        <v>2228</v>
      </c>
      <c r="B7" t="s">
        <v>32</v>
      </c>
      <c r="C7" t="s">
        <v>2229</v>
      </c>
      <c r="D7" t="s">
        <v>34</v>
      </c>
      <c r="E7" s="1">
        <v>46273</v>
      </c>
      <c r="F7" s="1">
        <v>46275</v>
      </c>
      <c r="G7" s="1">
        <v>46332</v>
      </c>
      <c r="H7" s="1">
        <v>46332</v>
      </c>
      <c r="I7" s="1">
        <v>46332</v>
      </c>
      <c r="J7" s="1">
        <v>46289</v>
      </c>
      <c r="K7" t="s">
        <v>2230</v>
      </c>
      <c r="L7" t="s">
        <v>64</v>
      </c>
      <c r="M7" t="s">
        <v>2231</v>
      </c>
      <c r="N7" t="s">
        <v>2232</v>
      </c>
      <c r="O7" t="s">
        <v>2233</v>
      </c>
      <c r="P7" t="s">
        <v>2234</v>
      </c>
      <c r="Q7" t="s">
        <v>2235</v>
      </c>
      <c r="R7" t="s">
        <v>2236</v>
      </c>
      <c r="S7" t="s">
        <v>2237</v>
      </c>
      <c r="T7" t="s">
        <v>2238</v>
      </c>
      <c r="U7" t="s">
        <v>2239</v>
      </c>
      <c r="V7" t="s">
        <v>2240</v>
      </c>
      <c r="W7" t="str">
        <f>HYPERLINK("https://esastar-publication.sso.esa.int/nonEsaTenderActions/details/25572", "https://esastar-publication.sso.esa.int/nonEsaTenderActions/details/25572")</f>
        <v>https://esastar-publication.sso.esa.int/nonEsaTenderActions/details/25572</v>
      </c>
    </row>
    <row r="8" spans="1:23" ht="29" hidden="1" x14ac:dyDescent="0.35">
      <c r="A8" t="s">
        <v>2241</v>
      </c>
      <c r="B8" t="s">
        <v>32</v>
      </c>
      <c r="C8" t="s">
        <v>2242</v>
      </c>
      <c r="D8" t="s">
        <v>34</v>
      </c>
      <c r="E8" s="1">
        <v>46269</v>
      </c>
      <c r="F8" s="1">
        <v>46309</v>
      </c>
      <c r="G8" s="1">
        <v>46350</v>
      </c>
      <c r="H8" s="1">
        <v>46350</v>
      </c>
      <c r="I8" s="1">
        <v>46350</v>
      </c>
      <c r="J8" s="1">
        <v>46309</v>
      </c>
      <c r="K8" t="s">
        <v>122</v>
      </c>
      <c r="L8" t="s">
        <v>64</v>
      </c>
      <c r="M8" t="s">
        <v>156</v>
      </c>
      <c r="N8" t="s">
        <v>2243</v>
      </c>
      <c r="O8" t="s">
        <v>2244</v>
      </c>
      <c r="P8" t="s">
        <v>2234</v>
      </c>
      <c r="Q8" t="s">
        <v>2235</v>
      </c>
      <c r="R8" t="s">
        <v>2245</v>
      </c>
      <c r="S8" t="s">
        <v>2246</v>
      </c>
      <c r="T8" t="s">
        <v>397</v>
      </c>
      <c r="U8" t="s">
        <v>2247</v>
      </c>
      <c r="V8" t="s">
        <v>2248</v>
      </c>
      <c r="W8" t="str">
        <f>HYPERLINK("https://esastar-publication.sso.esa.int/nonEsaTenderActions/details/25568", "https://esastar-publication.sso.esa.int/nonEsaTenderActions/details/25568")</f>
        <v>https://esastar-publication.sso.esa.int/nonEsaTenderActions/details/25568</v>
      </c>
    </row>
    <row r="9" spans="1:23" ht="58" hidden="1" x14ac:dyDescent="0.35">
      <c r="A9" t="s">
        <v>2249</v>
      </c>
      <c r="B9" t="s">
        <v>32</v>
      </c>
      <c r="C9" t="s">
        <v>2250</v>
      </c>
      <c r="D9" t="s">
        <v>34</v>
      </c>
      <c r="E9" s="1">
        <v>46247</v>
      </c>
      <c r="F9" s="1">
        <v>46274</v>
      </c>
      <c r="G9" s="1">
        <v>46328</v>
      </c>
      <c r="H9" s="1">
        <v>46328</v>
      </c>
      <c r="I9" s="1">
        <v>46328</v>
      </c>
      <c r="J9" s="1">
        <v>46316</v>
      </c>
      <c r="K9" t="s">
        <v>36</v>
      </c>
      <c r="L9" t="s">
        <v>64</v>
      </c>
      <c r="M9" t="s">
        <v>2221</v>
      </c>
      <c r="N9" t="s">
        <v>2222</v>
      </c>
      <c r="O9" t="s">
        <v>712</v>
      </c>
      <c r="P9" t="s">
        <v>2234</v>
      </c>
      <c r="Q9" t="s">
        <v>2235</v>
      </c>
      <c r="R9" t="s">
        <v>2251</v>
      </c>
      <c r="S9" t="s">
        <v>2252</v>
      </c>
      <c r="T9" t="s">
        <v>2253</v>
      </c>
      <c r="U9" t="s">
        <v>2254</v>
      </c>
      <c r="V9" t="s">
        <v>2255</v>
      </c>
      <c r="W9" t="str">
        <f>HYPERLINK("https://esastar-publication.sso.esa.int/nonEsaTenderActions/details/25551", "https://esastar-publication.sso.esa.int/nonEsaTenderActions/details/25551")</f>
        <v>https://esastar-publication.sso.esa.int/nonEsaTenderActions/details/25551</v>
      </c>
    </row>
    <row r="10" spans="1:23" x14ac:dyDescent="0.35">
      <c r="A10" t="s">
        <v>2256</v>
      </c>
      <c r="B10" t="s">
        <v>50</v>
      </c>
      <c r="C10" t="s">
        <v>2257</v>
      </c>
      <c r="D10" t="s">
        <v>34</v>
      </c>
      <c r="E10" s="1">
        <v>46234</v>
      </c>
      <c r="F10" t="s">
        <v>35</v>
      </c>
      <c r="G10" t="s">
        <v>35</v>
      </c>
      <c r="H10" t="s">
        <v>35</v>
      </c>
      <c r="I10" t="s">
        <v>35</v>
      </c>
      <c r="J10" s="1">
        <v>46234</v>
      </c>
      <c r="K10" t="s">
        <v>52</v>
      </c>
      <c r="L10" t="s">
        <v>64</v>
      </c>
      <c r="M10" t="s">
        <v>2210</v>
      </c>
      <c r="N10" t="s">
        <v>2211</v>
      </c>
      <c r="O10" t="s">
        <v>2258</v>
      </c>
      <c r="P10" t="s">
        <v>2212</v>
      </c>
      <c r="Q10" t="s">
        <v>2213</v>
      </c>
      <c r="R10" t="s">
        <v>2214</v>
      </c>
      <c r="S10" t="s">
        <v>2215</v>
      </c>
      <c r="T10" t="s">
        <v>45</v>
      </c>
      <c r="U10" t="s">
        <v>109</v>
      </c>
      <c r="V10" t="s">
        <v>2259</v>
      </c>
      <c r="W10" t="str">
        <f>HYPERLINK("https://esastar-publication.sso.esa.int/nonEsaTenderActions/details/25541", "https://esastar-publication.sso.esa.int/nonEsaTenderActions/details/25541")</f>
        <v>https://esastar-publication.sso.esa.int/nonEsaTenderActions/details/25541</v>
      </c>
    </row>
    <row r="11" spans="1:23" x14ac:dyDescent="0.35">
      <c r="A11" t="s">
        <v>2260</v>
      </c>
      <c r="B11" t="s">
        <v>50</v>
      </c>
      <c r="C11" t="s">
        <v>2261</v>
      </c>
      <c r="D11" t="s">
        <v>34</v>
      </c>
      <c r="E11" s="1">
        <v>46232</v>
      </c>
      <c r="F11" t="s">
        <v>35</v>
      </c>
      <c r="G11" t="s">
        <v>35</v>
      </c>
      <c r="H11" t="s">
        <v>35</v>
      </c>
      <c r="I11" t="s">
        <v>35</v>
      </c>
      <c r="J11" s="1">
        <v>46232</v>
      </c>
      <c r="K11" t="s">
        <v>52</v>
      </c>
      <c r="L11" t="s">
        <v>64</v>
      </c>
      <c r="M11" t="s">
        <v>2231</v>
      </c>
      <c r="N11" t="s">
        <v>2232</v>
      </c>
      <c r="O11" t="s">
        <v>2233</v>
      </c>
      <c r="P11" t="s">
        <v>2223</v>
      </c>
      <c r="Q11" t="s">
        <v>2224</v>
      </c>
      <c r="R11" t="s">
        <v>2262</v>
      </c>
      <c r="S11" t="s">
        <v>2263</v>
      </c>
      <c r="T11" t="s">
        <v>2264</v>
      </c>
      <c r="U11" t="s">
        <v>2265</v>
      </c>
      <c r="V11" t="s">
        <v>2266</v>
      </c>
      <c r="W11" t="str">
        <f>HYPERLINK("https://esastar-publication.sso.esa.int/nonEsaTenderActions/details/25537", "https://esastar-publication.sso.esa.int/nonEsaTenderActions/details/25537")</f>
        <v>https://esastar-publication.sso.esa.int/nonEsaTenderActions/details/25537</v>
      </c>
    </row>
    <row r="12" spans="1:23" ht="58" hidden="1" x14ac:dyDescent="0.35">
      <c r="A12" t="s">
        <v>2267</v>
      </c>
      <c r="B12" t="s">
        <v>32</v>
      </c>
      <c r="C12" t="s">
        <v>2268</v>
      </c>
      <c r="D12" t="s">
        <v>34</v>
      </c>
      <c r="E12" s="1">
        <v>46211</v>
      </c>
      <c r="F12" s="1">
        <v>46294</v>
      </c>
      <c r="G12" s="1">
        <v>46353</v>
      </c>
      <c r="H12" s="1">
        <v>46353</v>
      </c>
      <c r="I12" s="1">
        <v>46353</v>
      </c>
      <c r="J12" s="1">
        <v>46310</v>
      </c>
      <c r="K12" t="s">
        <v>2230</v>
      </c>
      <c r="L12" t="s">
        <v>64</v>
      </c>
      <c r="M12" t="s">
        <v>2221</v>
      </c>
      <c r="N12" t="s">
        <v>2222</v>
      </c>
      <c r="O12" t="s">
        <v>712</v>
      </c>
      <c r="P12" t="s">
        <v>2234</v>
      </c>
      <c r="Q12" t="s">
        <v>2235</v>
      </c>
      <c r="R12" t="s">
        <v>2251</v>
      </c>
      <c r="S12" t="s">
        <v>2252</v>
      </c>
      <c r="T12" t="s">
        <v>2269</v>
      </c>
      <c r="U12" t="s">
        <v>2270</v>
      </c>
      <c r="V12" t="s">
        <v>2271</v>
      </c>
      <c r="W12" t="str">
        <f>HYPERLINK("https://esastar-publication.sso.esa.int/nonEsaTenderActions/details/25507", "https://esastar-publication.sso.esa.int/nonEsaTenderActions/details/25507")</f>
        <v>https://esastar-publication.sso.esa.int/nonEsaTenderActions/details/25507</v>
      </c>
    </row>
    <row r="13" spans="1:23" hidden="1" x14ac:dyDescent="0.35">
      <c r="A13" t="s">
        <v>2272</v>
      </c>
      <c r="B13" t="s">
        <v>32</v>
      </c>
      <c r="C13" t="s">
        <v>2273</v>
      </c>
      <c r="D13" t="s">
        <v>34</v>
      </c>
      <c r="E13" s="1">
        <v>46204</v>
      </c>
      <c r="F13" s="1">
        <v>46304</v>
      </c>
      <c r="G13" s="1">
        <v>46346</v>
      </c>
      <c r="H13" s="1">
        <v>46346</v>
      </c>
      <c r="I13" s="1">
        <v>46346</v>
      </c>
      <c r="J13" s="1">
        <v>46304</v>
      </c>
      <c r="K13" t="s">
        <v>122</v>
      </c>
      <c r="L13" t="s">
        <v>64</v>
      </c>
      <c r="M13" t="s">
        <v>156</v>
      </c>
      <c r="N13" t="s">
        <v>2243</v>
      </c>
      <c r="O13" t="s">
        <v>2244</v>
      </c>
      <c r="P13" t="s">
        <v>2234</v>
      </c>
      <c r="Q13" t="s">
        <v>2235</v>
      </c>
      <c r="R13" t="s">
        <v>2245</v>
      </c>
      <c r="S13" t="s">
        <v>2246</v>
      </c>
      <c r="T13" t="s">
        <v>45</v>
      </c>
      <c r="U13" t="s">
        <v>2204</v>
      </c>
      <c r="V13" t="s">
        <v>523</v>
      </c>
      <c r="W13" t="str">
        <f>HYPERLINK("https://esastar-publication.sso.esa.int/nonEsaTenderActions/details/25501", "https://esastar-publication.sso.esa.int/nonEsaTenderActions/details/25501")</f>
        <v>https://esastar-publication.sso.esa.int/nonEsaTenderActions/details/25501</v>
      </c>
    </row>
    <row r="14" spans="1:23" hidden="1" x14ac:dyDescent="0.35">
      <c r="A14" t="s">
        <v>2274</v>
      </c>
      <c r="B14" t="s">
        <v>32</v>
      </c>
      <c r="C14" t="s">
        <v>2275</v>
      </c>
      <c r="D14" t="s">
        <v>34</v>
      </c>
      <c r="E14" s="1">
        <v>46204</v>
      </c>
      <c r="F14" s="1">
        <v>46286</v>
      </c>
      <c r="G14" s="1">
        <v>46325</v>
      </c>
      <c r="H14" s="1">
        <v>46325</v>
      </c>
      <c r="I14" s="1">
        <v>46325</v>
      </c>
      <c r="J14" s="1">
        <v>46286</v>
      </c>
      <c r="K14" t="s">
        <v>122</v>
      </c>
      <c r="L14" t="s">
        <v>64</v>
      </c>
      <c r="M14" t="s">
        <v>156</v>
      </c>
      <c r="N14" t="s">
        <v>2243</v>
      </c>
      <c r="O14" t="s">
        <v>2244</v>
      </c>
      <c r="P14" t="s">
        <v>2234</v>
      </c>
      <c r="Q14" t="s">
        <v>2235</v>
      </c>
      <c r="R14" t="s">
        <v>2245</v>
      </c>
      <c r="S14" t="s">
        <v>2246</v>
      </c>
      <c r="T14" t="s">
        <v>45</v>
      </c>
      <c r="U14" t="s">
        <v>2276</v>
      </c>
      <c r="V14" t="s">
        <v>2277</v>
      </c>
      <c r="W14" t="str">
        <f>HYPERLINK("https://esastar-publication.sso.esa.int/nonEsaTenderActions/details/25500", "https://esastar-publication.sso.esa.int/nonEsaTenderActions/details/25500")</f>
        <v>https://esastar-publication.sso.esa.int/nonEsaTenderActions/details/25500</v>
      </c>
    </row>
    <row r="15" spans="1:23" hidden="1" x14ac:dyDescent="0.35">
      <c r="A15" t="s">
        <v>2278</v>
      </c>
      <c r="B15" t="s">
        <v>32</v>
      </c>
      <c r="C15" t="s">
        <v>2279</v>
      </c>
      <c r="D15" t="s">
        <v>34</v>
      </c>
      <c r="E15" s="1">
        <v>46204</v>
      </c>
      <c r="F15" s="1">
        <v>46280</v>
      </c>
      <c r="G15" s="1">
        <v>46325</v>
      </c>
      <c r="H15" s="1">
        <v>46325</v>
      </c>
      <c r="I15" s="1">
        <v>46325</v>
      </c>
      <c r="J15" s="1">
        <v>46280</v>
      </c>
      <c r="K15" t="s">
        <v>122</v>
      </c>
      <c r="L15" t="s">
        <v>64</v>
      </c>
      <c r="M15" t="s">
        <v>156</v>
      </c>
      <c r="N15" t="s">
        <v>2243</v>
      </c>
      <c r="O15" t="s">
        <v>2244</v>
      </c>
      <c r="P15" t="s">
        <v>2234</v>
      </c>
      <c r="Q15" t="s">
        <v>2235</v>
      </c>
      <c r="R15" t="s">
        <v>2280</v>
      </c>
      <c r="S15" t="s">
        <v>2281</v>
      </c>
      <c r="T15" t="s">
        <v>45</v>
      </c>
      <c r="U15" t="s">
        <v>158</v>
      </c>
      <c r="V15" t="s">
        <v>2282</v>
      </c>
      <c r="W15" t="str">
        <f>HYPERLINK("https://esastar-publication.sso.esa.int/nonEsaTenderActions/details/25499", "https://esastar-publication.sso.esa.int/nonEsaTenderActions/details/25499")</f>
        <v>https://esastar-publication.sso.esa.int/nonEsaTenderActions/details/25499</v>
      </c>
    </row>
    <row r="16" spans="1:23" hidden="1" x14ac:dyDescent="0.35">
      <c r="A16" t="s">
        <v>2283</v>
      </c>
      <c r="B16" t="s">
        <v>32</v>
      </c>
      <c r="C16" t="s">
        <v>2284</v>
      </c>
      <c r="D16" t="s">
        <v>34</v>
      </c>
      <c r="E16" s="1">
        <v>46204</v>
      </c>
      <c r="F16" s="1">
        <v>46281</v>
      </c>
      <c r="G16" s="1">
        <v>46325</v>
      </c>
      <c r="H16" s="1">
        <v>46325</v>
      </c>
      <c r="I16" s="1">
        <v>46325</v>
      </c>
      <c r="J16" s="1">
        <v>46315</v>
      </c>
      <c r="K16" t="s">
        <v>36</v>
      </c>
      <c r="L16" t="s">
        <v>64</v>
      </c>
      <c r="M16" t="s">
        <v>156</v>
      </c>
      <c r="N16" t="s">
        <v>2243</v>
      </c>
      <c r="O16" t="s">
        <v>2244</v>
      </c>
      <c r="P16" t="s">
        <v>2234</v>
      </c>
      <c r="Q16" t="s">
        <v>2235</v>
      </c>
      <c r="R16" t="s">
        <v>2245</v>
      </c>
      <c r="S16" t="s">
        <v>2246</v>
      </c>
      <c r="T16" t="s">
        <v>45</v>
      </c>
      <c r="U16" t="s">
        <v>158</v>
      </c>
      <c r="V16" t="s">
        <v>2282</v>
      </c>
      <c r="W16" t="str">
        <f>HYPERLINK("https://esastar-publication.sso.esa.int/nonEsaTenderActions/details/25498", "https://esastar-publication.sso.esa.int/nonEsaTenderActions/details/25498")</f>
        <v>https://esastar-publication.sso.esa.int/nonEsaTenderActions/details/25498</v>
      </c>
    </row>
    <row r="17" spans="1:23" x14ac:dyDescent="0.35">
      <c r="A17" t="s">
        <v>2285</v>
      </c>
      <c r="B17" t="s">
        <v>50</v>
      </c>
      <c r="C17" t="s">
        <v>2286</v>
      </c>
      <c r="D17" t="s">
        <v>34</v>
      </c>
      <c r="E17" s="1">
        <v>46163</v>
      </c>
      <c r="F17" t="s">
        <v>35</v>
      </c>
      <c r="G17" t="s">
        <v>35</v>
      </c>
      <c r="H17" t="s">
        <v>35</v>
      </c>
      <c r="I17" t="s">
        <v>35</v>
      </c>
      <c r="J17" s="1">
        <v>46163</v>
      </c>
      <c r="K17" t="s">
        <v>52</v>
      </c>
      <c r="L17" t="s">
        <v>64</v>
      </c>
      <c r="M17" t="s">
        <v>2210</v>
      </c>
      <c r="N17" t="s">
        <v>2211</v>
      </c>
      <c r="O17" t="s">
        <v>2258</v>
      </c>
      <c r="P17" t="s">
        <v>2212</v>
      </c>
      <c r="Q17" t="s">
        <v>2213</v>
      </c>
      <c r="R17" t="s">
        <v>2215</v>
      </c>
      <c r="S17" t="s">
        <v>2214</v>
      </c>
      <c r="T17" t="s">
        <v>45</v>
      </c>
      <c r="U17" t="s">
        <v>109</v>
      </c>
      <c r="V17" t="s">
        <v>2216</v>
      </c>
      <c r="W17" t="str">
        <f>HYPERLINK("https://esastar-publication.sso.esa.int/nonEsaTenderActions/details/25426", "https://esastar-publication.sso.esa.int/nonEsaTenderActions/details/25426")</f>
        <v>https://esastar-publication.sso.esa.int/nonEsaTenderActions/details/25426</v>
      </c>
    </row>
    <row r="18" spans="1:23" x14ac:dyDescent="0.35">
      <c r="A18" t="s">
        <v>2287</v>
      </c>
      <c r="B18" t="s">
        <v>50</v>
      </c>
      <c r="C18" t="s">
        <v>2288</v>
      </c>
      <c r="D18" t="s">
        <v>34</v>
      </c>
      <c r="E18" s="1">
        <v>46163</v>
      </c>
      <c r="F18" t="s">
        <v>35</v>
      </c>
      <c r="G18" t="s">
        <v>35</v>
      </c>
      <c r="H18" t="s">
        <v>35</v>
      </c>
      <c r="I18" t="s">
        <v>35</v>
      </c>
      <c r="J18" s="1">
        <v>46163</v>
      </c>
      <c r="K18" t="s">
        <v>52</v>
      </c>
      <c r="L18" t="s">
        <v>64</v>
      </c>
      <c r="M18" t="s">
        <v>2210</v>
      </c>
      <c r="N18" t="s">
        <v>2211</v>
      </c>
      <c r="O18" t="s">
        <v>2258</v>
      </c>
      <c r="P18" t="s">
        <v>2212</v>
      </c>
      <c r="Q18" t="s">
        <v>2213</v>
      </c>
      <c r="R18" t="s">
        <v>2215</v>
      </c>
      <c r="S18" t="s">
        <v>2214</v>
      </c>
      <c r="T18" t="s">
        <v>2289</v>
      </c>
      <c r="U18" t="s">
        <v>109</v>
      </c>
      <c r="V18" t="s">
        <v>2290</v>
      </c>
      <c r="W18" t="str">
        <f>HYPERLINK("https://esastar-publication.sso.esa.int/nonEsaTenderActions/details/25425", "https://esastar-publication.sso.esa.int/nonEsaTenderActions/details/25425")</f>
        <v>https://esastar-publication.sso.esa.int/nonEsaTenderActions/details/25425</v>
      </c>
    </row>
    <row r="19" spans="1:23" hidden="1" x14ac:dyDescent="0.35">
      <c r="A19" t="s">
        <v>2291</v>
      </c>
      <c r="B19" t="s">
        <v>32</v>
      </c>
      <c r="C19" t="s">
        <v>2292</v>
      </c>
      <c r="D19" t="s">
        <v>34</v>
      </c>
      <c r="E19" s="1">
        <v>46140</v>
      </c>
      <c r="F19" s="1">
        <v>46203</v>
      </c>
      <c r="G19" s="1">
        <v>46279</v>
      </c>
      <c r="H19" s="1">
        <v>46279</v>
      </c>
      <c r="I19" s="1">
        <v>46279</v>
      </c>
      <c r="J19" s="1">
        <v>46203</v>
      </c>
      <c r="K19" t="s">
        <v>122</v>
      </c>
      <c r="L19" t="s">
        <v>64</v>
      </c>
      <c r="M19" t="s">
        <v>2210</v>
      </c>
      <c r="N19" t="s">
        <v>2211</v>
      </c>
      <c r="O19" t="s">
        <v>2258</v>
      </c>
      <c r="P19" t="s">
        <v>2212</v>
      </c>
      <c r="Q19" t="s">
        <v>2213</v>
      </c>
      <c r="R19" t="s">
        <v>2215</v>
      </c>
      <c r="S19" t="s">
        <v>2214</v>
      </c>
      <c r="T19" t="s">
        <v>45</v>
      </c>
      <c r="U19" t="s">
        <v>2293</v>
      </c>
      <c r="V19" t="s">
        <v>2294</v>
      </c>
      <c r="W19" t="str">
        <f>HYPERLINK("https://esastar-publication.sso.esa.int/nonEsaTenderActions/details/25385", "https://esastar-publication.sso.esa.int/nonEsaTenderActions/details/25385")</f>
        <v>https://esastar-publication.sso.esa.int/nonEsaTenderActions/details/25385</v>
      </c>
    </row>
    <row r="20" spans="1:23" x14ac:dyDescent="0.35">
      <c r="A20" t="s">
        <v>2295</v>
      </c>
      <c r="B20" t="s">
        <v>50</v>
      </c>
      <c r="C20" t="s">
        <v>2296</v>
      </c>
      <c r="D20" t="s">
        <v>34</v>
      </c>
      <c r="E20" s="1">
        <v>46140</v>
      </c>
      <c r="F20" t="s">
        <v>35</v>
      </c>
      <c r="G20" t="s">
        <v>35</v>
      </c>
      <c r="H20" t="s">
        <v>35</v>
      </c>
      <c r="I20" t="s">
        <v>35</v>
      </c>
      <c r="J20" s="1">
        <v>46140</v>
      </c>
      <c r="K20" t="s">
        <v>52</v>
      </c>
      <c r="L20" t="s">
        <v>64</v>
      </c>
      <c r="M20" t="s">
        <v>2210</v>
      </c>
      <c r="N20" t="s">
        <v>2211</v>
      </c>
      <c r="O20" t="s">
        <v>2258</v>
      </c>
      <c r="P20" t="s">
        <v>2212</v>
      </c>
      <c r="Q20" t="s">
        <v>2213</v>
      </c>
      <c r="R20" t="s">
        <v>2215</v>
      </c>
      <c r="S20" t="s">
        <v>2214</v>
      </c>
      <c r="T20" t="s">
        <v>45</v>
      </c>
      <c r="U20" t="s">
        <v>109</v>
      </c>
      <c r="V20" t="s">
        <v>2216</v>
      </c>
      <c r="W20" t="str">
        <f>HYPERLINK("https://esastar-publication.sso.esa.int/nonEsaTenderActions/details/25384", "https://esastar-publication.sso.esa.int/nonEsaTenderActions/details/25384")</f>
        <v>https://esastar-publication.sso.esa.int/nonEsaTenderActions/details/25384</v>
      </c>
    </row>
    <row r="21" spans="1:23" x14ac:dyDescent="0.35">
      <c r="A21" t="s">
        <v>2297</v>
      </c>
      <c r="B21" t="s">
        <v>50</v>
      </c>
      <c r="C21" t="s">
        <v>2298</v>
      </c>
      <c r="D21" t="s">
        <v>34</v>
      </c>
      <c r="E21" s="1">
        <v>46140</v>
      </c>
      <c r="F21" t="s">
        <v>35</v>
      </c>
      <c r="G21" t="s">
        <v>35</v>
      </c>
      <c r="H21" t="s">
        <v>35</v>
      </c>
      <c r="I21" t="s">
        <v>35</v>
      </c>
      <c r="J21" s="1">
        <v>46140</v>
      </c>
      <c r="K21" t="s">
        <v>52</v>
      </c>
      <c r="L21" t="s">
        <v>64</v>
      </c>
      <c r="M21" t="s">
        <v>2210</v>
      </c>
      <c r="N21" t="s">
        <v>2211</v>
      </c>
      <c r="O21" t="s">
        <v>2258</v>
      </c>
      <c r="P21" t="s">
        <v>2212</v>
      </c>
      <c r="Q21" t="s">
        <v>2213</v>
      </c>
      <c r="R21" t="s">
        <v>2299</v>
      </c>
      <c r="S21" t="s">
        <v>2215</v>
      </c>
      <c r="T21" t="s">
        <v>45</v>
      </c>
      <c r="U21" t="s">
        <v>109</v>
      </c>
      <c r="V21" t="s">
        <v>2216</v>
      </c>
      <c r="W21" t="str">
        <f>HYPERLINK("https://esastar-publication.sso.esa.int/nonEsaTenderActions/details/25383", "https://esastar-publication.sso.esa.int/nonEsaTenderActions/details/25383")</f>
        <v>https://esastar-publication.sso.esa.int/nonEsaTenderActions/details/25383</v>
      </c>
    </row>
    <row r="22" spans="1:23" ht="29" hidden="1" x14ac:dyDescent="0.35">
      <c r="A22" t="s">
        <v>2300</v>
      </c>
      <c r="B22" t="s">
        <v>32</v>
      </c>
      <c r="C22" t="s">
        <v>2301</v>
      </c>
      <c r="D22" t="s">
        <v>34</v>
      </c>
      <c r="E22" s="1">
        <v>46134</v>
      </c>
      <c r="F22" s="1">
        <v>46185</v>
      </c>
      <c r="G22" s="1">
        <v>46232</v>
      </c>
      <c r="H22" s="1">
        <v>46232</v>
      </c>
      <c r="I22" s="1">
        <v>46232</v>
      </c>
      <c r="J22" s="1">
        <v>46230</v>
      </c>
      <c r="K22" t="s">
        <v>36</v>
      </c>
      <c r="L22" t="s">
        <v>38</v>
      </c>
      <c r="M22" t="s">
        <v>2231</v>
      </c>
      <c r="N22" t="s">
        <v>2232</v>
      </c>
      <c r="O22" t="s">
        <v>2233</v>
      </c>
      <c r="P22" t="s">
        <v>2223</v>
      </c>
      <c r="Q22" t="s">
        <v>2224</v>
      </c>
      <c r="R22" t="s">
        <v>2302</v>
      </c>
      <c r="S22" t="s">
        <v>2263</v>
      </c>
      <c r="T22" t="s">
        <v>397</v>
      </c>
      <c r="U22" t="s">
        <v>2303</v>
      </c>
      <c r="V22" t="s">
        <v>2304</v>
      </c>
      <c r="W22" t="str">
        <f>HYPERLINK("https://esastar-publication.sso.esa.int/nonEsaTenderActions/details/25352", "https://esastar-publication.sso.esa.int/nonEsaTenderActions/details/25352")</f>
        <v>https://esastar-publication.sso.esa.int/nonEsaTenderActions/details/25352</v>
      </c>
    </row>
    <row r="23" spans="1:23" x14ac:dyDescent="0.35">
      <c r="A23" t="s">
        <v>2305</v>
      </c>
      <c r="B23" t="s">
        <v>50</v>
      </c>
      <c r="C23" t="s">
        <v>2306</v>
      </c>
      <c r="D23" t="s">
        <v>34</v>
      </c>
      <c r="E23" s="1">
        <v>46125</v>
      </c>
      <c r="F23" t="s">
        <v>35</v>
      </c>
      <c r="G23" t="s">
        <v>35</v>
      </c>
      <c r="H23" t="s">
        <v>35</v>
      </c>
      <c r="I23" t="s">
        <v>35</v>
      </c>
      <c r="J23" s="1">
        <v>46125</v>
      </c>
      <c r="K23" t="s">
        <v>52</v>
      </c>
      <c r="L23" t="s">
        <v>38</v>
      </c>
      <c r="M23" t="s">
        <v>2210</v>
      </c>
      <c r="N23" t="s">
        <v>2211</v>
      </c>
      <c r="O23" t="s">
        <v>1743</v>
      </c>
      <c r="P23" t="s">
        <v>2212</v>
      </c>
      <c r="Q23" t="s">
        <v>2213</v>
      </c>
      <c r="R23" t="s">
        <v>2299</v>
      </c>
      <c r="S23" t="s">
        <v>2307</v>
      </c>
      <c r="T23" t="s">
        <v>45</v>
      </c>
      <c r="U23" t="s">
        <v>109</v>
      </c>
      <c r="V23" t="s">
        <v>2216</v>
      </c>
      <c r="W23" t="str">
        <f>HYPERLINK("https://esastar-publication.sso.esa.int/nonEsaTenderActions/details/25316", "https://esastar-publication.sso.esa.int/nonEsaTenderActions/details/25316")</f>
        <v>https://esastar-publication.sso.esa.int/nonEsaTenderActions/details/25316</v>
      </c>
    </row>
    <row r="24" spans="1:23" x14ac:dyDescent="0.35">
      <c r="A24" t="s">
        <v>2308</v>
      </c>
      <c r="B24" t="s">
        <v>50</v>
      </c>
      <c r="C24" t="s">
        <v>2309</v>
      </c>
      <c r="D24" t="s">
        <v>34</v>
      </c>
      <c r="E24" s="1">
        <v>46114</v>
      </c>
      <c r="F24" t="s">
        <v>35</v>
      </c>
      <c r="G24" t="s">
        <v>35</v>
      </c>
      <c r="H24" t="s">
        <v>35</v>
      </c>
      <c r="I24" t="s">
        <v>35</v>
      </c>
      <c r="J24" s="1">
        <v>46114</v>
      </c>
      <c r="K24" t="s">
        <v>52</v>
      </c>
      <c r="L24" t="s">
        <v>64</v>
      </c>
      <c r="M24" t="s">
        <v>2210</v>
      </c>
      <c r="N24" t="s">
        <v>2211</v>
      </c>
      <c r="O24" t="s">
        <v>2258</v>
      </c>
      <c r="P24" t="s">
        <v>2212</v>
      </c>
      <c r="Q24" t="s">
        <v>2213</v>
      </c>
      <c r="R24" t="s">
        <v>2215</v>
      </c>
      <c r="S24" t="s">
        <v>2299</v>
      </c>
      <c r="T24" t="s">
        <v>2310</v>
      </c>
      <c r="U24" t="s">
        <v>109</v>
      </c>
      <c r="V24" t="s">
        <v>2216</v>
      </c>
      <c r="W24" t="str">
        <f>HYPERLINK("https://esastar-publication.sso.esa.int/nonEsaTenderActions/details/25297", "https://esastar-publication.sso.esa.int/nonEsaTenderActions/details/25297")</f>
        <v>https://esastar-publication.sso.esa.int/nonEsaTenderActions/details/25297</v>
      </c>
    </row>
    <row r="25" spans="1:23" x14ac:dyDescent="0.35">
      <c r="A25" t="s">
        <v>2311</v>
      </c>
      <c r="B25" t="s">
        <v>50</v>
      </c>
      <c r="C25" t="s">
        <v>2312</v>
      </c>
      <c r="D25" t="s">
        <v>34</v>
      </c>
      <c r="E25" s="1">
        <v>46114</v>
      </c>
      <c r="F25" t="s">
        <v>35</v>
      </c>
      <c r="G25" t="s">
        <v>35</v>
      </c>
      <c r="H25" t="s">
        <v>35</v>
      </c>
      <c r="I25" t="s">
        <v>35</v>
      </c>
      <c r="J25" s="1">
        <v>46114</v>
      </c>
      <c r="K25" t="s">
        <v>52</v>
      </c>
      <c r="L25" t="s">
        <v>163</v>
      </c>
      <c r="M25" t="s">
        <v>2210</v>
      </c>
      <c r="N25" t="s">
        <v>2211</v>
      </c>
      <c r="O25" t="s">
        <v>2258</v>
      </c>
      <c r="P25" t="s">
        <v>2212</v>
      </c>
      <c r="Q25" t="s">
        <v>2213</v>
      </c>
      <c r="R25" t="s">
        <v>2215</v>
      </c>
      <c r="S25" t="s">
        <v>2299</v>
      </c>
      <c r="T25" t="s">
        <v>45</v>
      </c>
      <c r="U25" t="s">
        <v>109</v>
      </c>
      <c r="V25" t="s">
        <v>2216</v>
      </c>
      <c r="W25" t="str">
        <f>HYPERLINK("https://esastar-publication.sso.esa.int/nonEsaTenderActions/details/25296", "https://esastar-publication.sso.esa.int/nonEsaTenderActions/details/25296")</f>
        <v>https://esastar-publication.sso.esa.int/nonEsaTenderActions/details/25296</v>
      </c>
    </row>
    <row r="26" spans="1:23" x14ac:dyDescent="0.35">
      <c r="A26" t="s">
        <v>2313</v>
      </c>
      <c r="B26" t="s">
        <v>50</v>
      </c>
      <c r="C26" t="s">
        <v>2314</v>
      </c>
      <c r="D26" t="s">
        <v>34</v>
      </c>
      <c r="E26" s="1">
        <v>46097</v>
      </c>
      <c r="F26" t="s">
        <v>35</v>
      </c>
      <c r="G26" t="s">
        <v>35</v>
      </c>
      <c r="H26" t="s">
        <v>35</v>
      </c>
      <c r="I26" t="s">
        <v>35</v>
      </c>
      <c r="J26" s="1">
        <v>46097</v>
      </c>
      <c r="K26" t="s">
        <v>52</v>
      </c>
      <c r="L26" t="s">
        <v>64</v>
      </c>
      <c r="M26" t="s">
        <v>2210</v>
      </c>
      <c r="N26" t="s">
        <v>2211</v>
      </c>
      <c r="O26" t="s">
        <v>2258</v>
      </c>
      <c r="P26" t="s">
        <v>2212</v>
      </c>
      <c r="Q26" t="s">
        <v>2213</v>
      </c>
      <c r="R26" t="s">
        <v>2215</v>
      </c>
      <c r="S26" t="s">
        <v>2299</v>
      </c>
      <c r="T26" t="s">
        <v>2315</v>
      </c>
      <c r="U26" t="s">
        <v>109</v>
      </c>
      <c r="V26" t="s">
        <v>2290</v>
      </c>
      <c r="W26" t="str">
        <f>HYPERLINK("https://esastar-publication.sso.esa.int/nonEsaTenderActions/details/25257", "https://esastar-publication.sso.esa.int/nonEsaTenderActions/details/25257")</f>
        <v>https://esastar-publication.sso.esa.int/nonEsaTenderActions/details/25257</v>
      </c>
    </row>
    <row r="27" spans="1:23" x14ac:dyDescent="0.35">
      <c r="A27" t="s">
        <v>2316</v>
      </c>
      <c r="B27" t="s">
        <v>50</v>
      </c>
      <c r="C27" t="s">
        <v>2317</v>
      </c>
      <c r="D27" t="s">
        <v>34</v>
      </c>
      <c r="E27" s="1">
        <v>45988</v>
      </c>
      <c r="F27" t="s">
        <v>35</v>
      </c>
      <c r="G27" t="s">
        <v>35</v>
      </c>
      <c r="H27" t="s">
        <v>35</v>
      </c>
      <c r="I27" t="s">
        <v>35</v>
      </c>
      <c r="J27" s="1">
        <v>45988</v>
      </c>
      <c r="K27" t="s">
        <v>52</v>
      </c>
      <c r="L27" t="s">
        <v>64</v>
      </c>
      <c r="M27" t="s">
        <v>2210</v>
      </c>
      <c r="N27" t="s">
        <v>2211</v>
      </c>
      <c r="O27" t="s">
        <v>1743</v>
      </c>
      <c r="P27" t="s">
        <v>2212</v>
      </c>
      <c r="Q27" t="s">
        <v>2213</v>
      </c>
      <c r="R27" t="s">
        <v>2299</v>
      </c>
      <c r="S27" t="s">
        <v>2307</v>
      </c>
      <c r="T27" t="s">
        <v>45</v>
      </c>
      <c r="U27" t="s">
        <v>109</v>
      </c>
      <c r="V27" t="s">
        <v>2216</v>
      </c>
      <c r="W27" t="str">
        <f>HYPERLINK("https://esastar-publication.sso.esa.int/nonEsaTenderActions/details/25033", "https://esastar-publication.sso.esa.int/nonEsaTenderActions/details/25033")</f>
        <v>https://esastar-publication.sso.esa.int/nonEsaTenderActions/details/25033</v>
      </c>
    </row>
    <row r="28" spans="1:23" x14ac:dyDescent="0.35">
      <c r="A28" t="s">
        <v>2318</v>
      </c>
      <c r="B28" t="s">
        <v>50</v>
      </c>
      <c r="C28" t="s">
        <v>2319</v>
      </c>
      <c r="D28" t="s">
        <v>34</v>
      </c>
      <c r="E28" s="1">
        <v>45988</v>
      </c>
      <c r="F28" t="s">
        <v>35</v>
      </c>
      <c r="G28" t="s">
        <v>35</v>
      </c>
      <c r="H28" t="s">
        <v>35</v>
      </c>
      <c r="I28" t="s">
        <v>35</v>
      </c>
      <c r="J28" s="1">
        <v>45988</v>
      </c>
      <c r="K28" t="s">
        <v>52</v>
      </c>
      <c r="L28" t="s">
        <v>64</v>
      </c>
      <c r="M28" t="s">
        <v>2210</v>
      </c>
      <c r="N28" t="s">
        <v>2211</v>
      </c>
      <c r="O28" t="s">
        <v>1743</v>
      </c>
      <c r="P28" t="s">
        <v>2212</v>
      </c>
      <c r="Q28" t="s">
        <v>2213</v>
      </c>
      <c r="R28" t="s">
        <v>2299</v>
      </c>
      <c r="S28" t="s">
        <v>2307</v>
      </c>
      <c r="T28" t="s">
        <v>45</v>
      </c>
      <c r="U28" t="s">
        <v>109</v>
      </c>
      <c r="V28" t="s">
        <v>2216</v>
      </c>
      <c r="W28" t="str">
        <f>HYPERLINK("https://esastar-publication.sso.esa.int/nonEsaTenderActions/details/25032", "https://esastar-publication.sso.esa.int/nonEsaTenderActions/details/25032")</f>
        <v>https://esastar-publication.sso.esa.int/nonEsaTenderActions/details/25032</v>
      </c>
    </row>
    <row r="29" spans="1:23" x14ac:dyDescent="0.35">
      <c r="A29" t="s">
        <v>2320</v>
      </c>
      <c r="B29" t="s">
        <v>50</v>
      </c>
      <c r="C29" t="s">
        <v>2321</v>
      </c>
      <c r="D29" t="s">
        <v>34</v>
      </c>
      <c r="E29" s="1">
        <v>45988</v>
      </c>
      <c r="F29" t="s">
        <v>35</v>
      </c>
      <c r="G29" t="s">
        <v>35</v>
      </c>
      <c r="H29" t="s">
        <v>35</v>
      </c>
      <c r="I29" t="s">
        <v>35</v>
      </c>
      <c r="J29" s="1">
        <v>45988</v>
      </c>
      <c r="K29" t="s">
        <v>52</v>
      </c>
      <c r="L29" t="s">
        <v>38</v>
      </c>
      <c r="M29" t="s">
        <v>2210</v>
      </c>
      <c r="N29" t="s">
        <v>2211</v>
      </c>
      <c r="O29" t="s">
        <v>1743</v>
      </c>
      <c r="P29" t="s">
        <v>2212</v>
      </c>
      <c r="Q29" t="s">
        <v>2213</v>
      </c>
      <c r="R29" t="s">
        <v>2322</v>
      </c>
      <c r="S29" t="s">
        <v>2307</v>
      </c>
      <c r="T29" t="s">
        <v>45</v>
      </c>
      <c r="U29" t="s">
        <v>109</v>
      </c>
      <c r="V29" t="s">
        <v>2216</v>
      </c>
      <c r="W29" t="str">
        <f>HYPERLINK("https://esastar-publication.sso.esa.int/nonEsaTenderActions/details/25031", "https://esastar-publication.sso.esa.int/nonEsaTenderActions/details/25031")</f>
        <v>https://esastar-publication.sso.esa.int/nonEsaTenderActions/details/25031</v>
      </c>
    </row>
    <row r="30" spans="1:23" x14ac:dyDescent="0.35">
      <c r="A30" t="s">
        <v>2323</v>
      </c>
      <c r="B30" t="s">
        <v>50</v>
      </c>
      <c r="C30" t="s">
        <v>2324</v>
      </c>
      <c r="D30" t="s">
        <v>34</v>
      </c>
      <c r="E30" s="1">
        <v>45988</v>
      </c>
      <c r="F30" t="s">
        <v>35</v>
      </c>
      <c r="G30" t="s">
        <v>35</v>
      </c>
      <c r="H30" t="s">
        <v>35</v>
      </c>
      <c r="I30" t="s">
        <v>35</v>
      </c>
      <c r="J30" s="1">
        <v>45988</v>
      </c>
      <c r="K30" t="s">
        <v>52</v>
      </c>
      <c r="L30" t="s">
        <v>64</v>
      </c>
      <c r="M30" t="s">
        <v>2210</v>
      </c>
      <c r="N30" t="s">
        <v>2211</v>
      </c>
      <c r="O30" t="s">
        <v>1743</v>
      </c>
      <c r="P30" t="s">
        <v>2212</v>
      </c>
      <c r="Q30" t="s">
        <v>2213</v>
      </c>
      <c r="R30" t="s">
        <v>2299</v>
      </c>
      <c r="S30" t="s">
        <v>2307</v>
      </c>
      <c r="T30" t="s">
        <v>45</v>
      </c>
      <c r="U30" t="s">
        <v>109</v>
      </c>
      <c r="V30" t="s">
        <v>2216</v>
      </c>
      <c r="W30" t="str">
        <f>HYPERLINK("https://esastar-publication.sso.esa.int/nonEsaTenderActions/details/25030", "https://esastar-publication.sso.esa.int/nonEsaTenderActions/details/25030")</f>
        <v>https://esastar-publication.sso.esa.int/nonEsaTenderActions/details/25030</v>
      </c>
    </row>
    <row r="31" spans="1:23" x14ac:dyDescent="0.35">
      <c r="A31" t="s">
        <v>2325</v>
      </c>
      <c r="B31" t="s">
        <v>50</v>
      </c>
      <c r="C31" t="s">
        <v>2326</v>
      </c>
      <c r="D31" t="s">
        <v>34</v>
      </c>
      <c r="E31" s="1">
        <v>45988</v>
      </c>
      <c r="F31" t="s">
        <v>35</v>
      </c>
      <c r="G31" t="s">
        <v>35</v>
      </c>
      <c r="H31" t="s">
        <v>35</v>
      </c>
      <c r="I31" t="s">
        <v>35</v>
      </c>
      <c r="J31" s="1">
        <v>45988</v>
      </c>
      <c r="K31" t="s">
        <v>52</v>
      </c>
      <c r="L31" t="s">
        <v>64</v>
      </c>
      <c r="M31" t="s">
        <v>2210</v>
      </c>
      <c r="N31" t="s">
        <v>2211</v>
      </c>
      <c r="O31" t="s">
        <v>1743</v>
      </c>
      <c r="P31" t="s">
        <v>2212</v>
      </c>
      <c r="Q31" t="s">
        <v>2213</v>
      </c>
      <c r="R31" t="s">
        <v>2299</v>
      </c>
      <c r="S31" t="s">
        <v>2307</v>
      </c>
      <c r="T31" t="s">
        <v>45</v>
      </c>
      <c r="U31" t="s">
        <v>109</v>
      </c>
      <c r="V31" t="s">
        <v>2216</v>
      </c>
      <c r="W31" t="str">
        <f>HYPERLINK("https://esastar-publication.sso.esa.int/nonEsaTenderActions/details/25029", "https://esastar-publication.sso.esa.int/nonEsaTenderActions/details/25029")</f>
        <v>https://esastar-publication.sso.esa.int/nonEsaTenderActions/details/25029</v>
      </c>
    </row>
    <row r="32" spans="1:23" x14ac:dyDescent="0.35">
      <c r="A32" t="s">
        <v>2327</v>
      </c>
      <c r="B32" t="s">
        <v>50</v>
      </c>
      <c r="C32" t="s">
        <v>2328</v>
      </c>
      <c r="D32" t="s">
        <v>34</v>
      </c>
      <c r="E32" s="1">
        <v>45925</v>
      </c>
      <c r="F32" t="s">
        <v>35</v>
      </c>
      <c r="G32" t="s">
        <v>35</v>
      </c>
      <c r="H32" t="s">
        <v>35</v>
      </c>
      <c r="I32" t="s">
        <v>35</v>
      </c>
      <c r="J32" s="1">
        <v>45925</v>
      </c>
      <c r="K32" t="s">
        <v>52</v>
      </c>
      <c r="L32" t="s">
        <v>38</v>
      </c>
      <c r="M32" t="s">
        <v>2329</v>
      </c>
      <c r="N32" t="s">
        <v>2330</v>
      </c>
      <c r="O32" t="s">
        <v>645</v>
      </c>
      <c r="P32" t="s">
        <v>2223</v>
      </c>
      <c r="Q32" t="s">
        <v>2224</v>
      </c>
      <c r="R32" t="s">
        <v>2331</v>
      </c>
      <c r="S32" t="s">
        <v>2332</v>
      </c>
      <c r="T32" t="s">
        <v>2333</v>
      </c>
      <c r="U32" t="s">
        <v>2334</v>
      </c>
      <c r="V32" t="s">
        <v>2335</v>
      </c>
      <c r="W32" t="str">
        <f>HYPERLINK("https://esastar-publication.sso.esa.int/nonEsaTenderActions/details/24781", "https://esastar-publication.sso.esa.int/nonEsaTenderActions/details/24781")</f>
        <v>https://esastar-publication.sso.esa.int/nonEsaTenderActions/details/24781</v>
      </c>
    </row>
    <row r="33" spans="1:23" ht="58" x14ac:dyDescent="0.35">
      <c r="A33" t="s">
        <v>2336</v>
      </c>
      <c r="B33" t="s">
        <v>50</v>
      </c>
      <c r="C33" t="s">
        <v>2337</v>
      </c>
      <c r="D33" t="s">
        <v>34</v>
      </c>
      <c r="E33" s="1">
        <v>45915</v>
      </c>
      <c r="F33" t="s">
        <v>35</v>
      </c>
      <c r="G33" t="s">
        <v>35</v>
      </c>
      <c r="H33" t="s">
        <v>35</v>
      </c>
      <c r="I33" t="s">
        <v>35</v>
      </c>
      <c r="J33" s="1">
        <v>45915</v>
      </c>
      <c r="K33" t="s">
        <v>52</v>
      </c>
      <c r="L33" t="s">
        <v>38</v>
      </c>
      <c r="M33" t="s">
        <v>711</v>
      </c>
      <c r="N33" t="s">
        <v>2338</v>
      </c>
      <c r="O33" t="s">
        <v>712</v>
      </c>
      <c r="P33" t="s">
        <v>2339</v>
      </c>
      <c r="Q33" t="s">
        <v>2340</v>
      </c>
      <c r="R33" t="s">
        <v>2341</v>
      </c>
      <c r="S33" t="s">
        <v>2342</v>
      </c>
      <c r="T33" t="s">
        <v>2343</v>
      </c>
      <c r="U33" t="s">
        <v>2344</v>
      </c>
      <c r="V33" t="s">
        <v>2345</v>
      </c>
      <c r="W33" t="str">
        <f>HYPERLINK("https://esastar-publication.sso.esa.int/nonEsaTenderActions/details/24740", "https://esastar-publication.sso.esa.int/nonEsaTenderActions/details/24740")</f>
        <v>https://esastar-publication.sso.esa.int/nonEsaTenderActions/details/24740</v>
      </c>
    </row>
    <row r="34" spans="1:23" ht="29" x14ac:dyDescent="0.35">
      <c r="A34" t="s">
        <v>2346</v>
      </c>
      <c r="B34" t="s">
        <v>50</v>
      </c>
      <c r="C34" t="s">
        <v>2347</v>
      </c>
      <c r="D34" t="s">
        <v>34</v>
      </c>
      <c r="E34" s="1">
        <v>45915</v>
      </c>
      <c r="F34" t="s">
        <v>35</v>
      </c>
      <c r="G34" t="s">
        <v>35</v>
      </c>
      <c r="H34" t="s">
        <v>35</v>
      </c>
      <c r="I34" t="s">
        <v>35</v>
      </c>
      <c r="J34" s="1">
        <v>45915</v>
      </c>
      <c r="K34" t="s">
        <v>52</v>
      </c>
      <c r="L34" t="s">
        <v>38</v>
      </c>
      <c r="M34" t="s">
        <v>711</v>
      </c>
      <c r="N34" t="s">
        <v>2338</v>
      </c>
      <c r="O34" t="s">
        <v>712</v>
      </c>
      <c r="P34" t="s">
        <v>2339</v>
      </c>
      <c r="Q34" t="s">
        <v>2340</v>
      </c>
      <c r="R34" t="s">
        <v>2342</v>
      </c>
      <c r="S34" t="s">
        <v>2341</v>
      </c>
      <c r="T34" t="s">
        <v>1937</v>
      </c>
      <c r="U34" t="s">
        <v>2348</v>
      </c>
      <c r="V34" t="s">
        <v>2349</v>
      </c>
      <c r="W34" t="str">
        <f>HYPERLINK("https://esastar-publication.sso.esa.int/nonEsaTenderActions/details/24739", "https://esastar-publication.sso.esa.int/nonEsaTenderActions/details/24739")</f>
        <v>https://esastar-publication.sso.esa.int/nonEsaTenderActions/details/24739</v>
      </c>
    </row>
    <row r="35" spans="1:23" hidden="1" x14ac:dyDescent="0.35">
      <c r="A35" t="s">
        <v>2350</v>
      </c>
      <c r="B35" t="s">
        <v>32</v>
      </c>
      <c r="C35" t="s">
        <v>2351</v>
      </c>
      <c r="D35" t="s">
        <v>34</v>
      </c>
      <c r="E35" s="1">
        <v>45905</v>
      </c>
      <c r="F35" s="1">
        <v>45979</v>
      </c>
      <c r="G35" s="1">
        <v>46055</v>
      </c>
      <c r="H35" s="1">
        <v>46055</v>
      </c>
      <c r="I35" s="1">
        <v>46055</v>
      </c>
      <c r="J35" s="1">
        <v>46044</v>
      </c>
      <c r="K35" t="s">
        <v>36</v>
      </c>
      <c r="L35" t="s">
        <v>64</v>
      </c>
      <c r="M35" t="s">
        <v>156</v>
      </c>
      <c r="N35" t="s">
        <v>2243</v>
      </c>
      <c r="O35" t="s">
        <v>2244</v>
      </c>
      <c r="P35" t="s">
        <v>2352</v>
      </c>
      <c r="Q35" t="s">
        <v>2353</v>
      </c>
      <c r="R35" t="s">
        <v>2354</v>
      </c>
      <c r="S35" t="s">
        <v>2355</v>
      </c>
      <c r="T35" t="s">
        <v>45</v>
      </c>
      <c r="U35" t="s">
        <v>2356</v>
      </c>
      <c r="V35" t="s">
        <v>2357</v>
      </c>
      <c r="W35" t="str">
        <f>HYPERLINK("https://esastar-publication.sso.esa.int/nonEsaTenderActions/details/24676", "https://esastar-publication.sso.esa.int/nonEsaTenderActions/details/24676")</f>
        <v>https://esastar-publication.sso.esa.int/nonEsaTenderActions/details/24676</v>
      </c>
    </row>
    <row r="36" spans="1:23" x14ac:dyDescent="0.35">
      <c r="A36" t="s">
        <v>2358</v>
      </c>
      <c r="B36" t="s">
        <v>50</v>
      </c>
      <c r="C36" t="s">
        <v>2359</v>
      </c>
      <c r="D36" t="s">
        <v>34</v>
      </c>
      <c r="E36" s="1">
        <v>45883</v>
      </c>
      <c r="F36" t="s">
        <v>35</v>
      </c>
      <c r="G36" t="s">
        <v>35</v>
      </c>
      <c r="H36" t="s">
        <v>35</v>
      </c>
      <c r="I36" t="s">
        <v>35</v>
      </c>
      <c r="J36" s="1">
        <v>45883</v>
      </c>
      <c r="K36" t="s">
        <v>52</v>
      </c>
      <c r="L36" t="s">
        <v>64</v>
      </c>
      <c r="M36" t="s">
        <v>2210</v>
      </c>
      <c r="N36" t="s">
        <v>2211</v>
      </c>
      <c r="O36" t="s">
        <v>1743</v>
      </c>
      <c r="P36" t="s">
        <v>2212</v>
      </c>
      <c r="Q36" t="s">
        <v>2213</v>
      </c>
      <c r="R36" t="s">
        <v>2214</v>
      </c>
      <c r="S36" t="s">
        <v>2322</v>
      </c>
      <c r="T36" t="s">
        <v>45</v>
      </c>
      <c r="U36" t="s">
        <v>109</v>
      </c>
      <c r="V36" t="s">
        <v>2216</v>
      </c>
      <c r="W36" t="str">
        <f>HYPERLINK("https://esastar-publication.sso.esa.int/nonEsaTenderActions/details/24590", "https://esastar-publication.sso.esa.int/nonEsaTenderActions/details/24590")</f>
        <v>https://esastar-publication.sso.esa.int/nonEsaTenderActions/details/24590</v>
      </c>
    </row>
    <row r="37" spans="1:23" ht="29" x14ac:dyDescent="0.35">
      <c r="A37" t="s">
        <v>2360</v>
      </c>
      <c r="B37" t="s">
        <v>50</v>
      </c>
      <c r="C37" t="s">
        <v>2361</v>
      </c>
      <c r="D37" t="s">
        <v>34</v>
      </c>
      <c r="E37" s="1">
        <v>45880</v>
      </c>
      <c r="F37" t="s">
        <v>35</v>
      </c>
      <c r="G37" t="s">
        <v>35</v>
      </c>
      <c r="H37" t="s">
        <v>35</v>
      </c>
      <c r="I37" t="s">
        <v>35</v>
      </c>
      <c r="J37" s="1">
        <v>45880</v>
      </c>
      <c r="K37" t="s">
        <v>52</v>
      </c>
      <c r="L37" t="s">
        <v>38</v>
      </c>
      <c r="M37" t="s">
        <v>2221</v>
      </c>
      <c r="N37" t="s">
        <v>2222</v>
      </c>
      <c r="O37" t="s">
        <v>712</v>
      </c>
      <c r="P37" t="s">
        <v>2223</v>
      </c>
      <c r="Q37" t="s">
        <v>2224</v>
      </c>
      <c r="R37" t="s">
        <v>2302</v>
      </c>
      <c r="S37" t="s">
        <v>2226</v>
      </c>
      <c r="T37" t="s">
        <v>2362</v>
      </c>
      <c r="U37" t="s">
        <v>2363</v>
      </c>
      <c r="V37" t="s">
        <v>2364</v>
      </c>
      <c r="W37" t="str">
        <f>HYPERLINK("https://esastar-publication.sso.esa.int/nonEsaTenderActions/details/14551", "https://esastar-publication.sso.esa.int/nonEsaTenderActions/details/14551")</f>
        <v>https://esastar-publication.sso.esa.int/nonEsaTenderActions/details/14551</v>
      </c>
    </row>
    <row r="38" spans="1:23" x14ac:dyDescent="0.35">
      <c r="A38" t="s">
        <v>2365</v>
      </c>
      <c r="B38" t="s">
        <v>50</v>
      </c>
      <c r="C38" t="s">
        <v>2366</v>
      </c>
      <c r="D38" t="s">
        <v>34</v>
      </c>
      <c r="E38" s="1">
        <v>45876</v>
      </c>
      <c r="F38" t="s">
        <v>35</v>
      </c>
      <c r="G38" t="s">
        <v>35</v>
      </c>
      <c r="H38" t="s">
        <v>35</v>
      </c>
      <c r="I38" t="s">
        <v>35</v>
      </c>
      <c r="J38" s="1">
        <v>45876</v>
      </c>
      <c r="K38" t="s">
        <v>52</v>
      </c>
      <c r="L38" t="s">
        <v>64</v>
      </c>
      <c r="M38" t="s">
        <v>2210</v>
      </c>
      <c r="N38" t="s">
        <v>2211</v>
      </c>
      <c r="O38" t="s">
        <v>1743</v>
      </c>
      <c r="P38" t="s">
        <v>2212</v>
      </c>
      <c r="Q38" t="s">
        <v>2213</v>
      </c>
      <c r="R38" t="s">
        <v>2214</v>
      </c>
      <c r="S38" t="s">
        <v>2322</v>
      </c>
      <c r="T38" t="s">
        <v>45</v>
      </c>
      <c r="U38" t="s">
        <v>109</v>
      </c>
      <c r="V38" t="s">
        <v>2216</v>
      </c>
      <c r="W38" t="str">
        <f>HYPERLINK("https://esastar-publication.sso.esa.int/nonEsaTenderActions/details/14533", "https://esastar-publication.sso.esa.int/nonEsaTenderActions/details/14533")</f>
        <v>https://esastar-publication.sso.esa.int/nonEsaTenderActions/details/14533</v>
      </c>
    </row>
    <row r="39" spans="1:23" x14ac:dyDescent="0.35">
      <c r="A39" t="s">
        <v>2367</v>
      </c>
      <c r="B39" t="s">
        <v>50</v>
      </c>
      <c r="C39" t="s">
        <v>2368</v>
      </c>
      <c r="D39" t="s">
        <v>34</v>
      </c>
      <c r="E39" s="1">
        <v>45876</v>
      </c>
      <c r="F39" t="s">
        <v>35</v>
      </c>
      <c r="G39" t="s">
        <v>35</v>
      </c>
      <c r="H39" t="s">
        <v>35</v>
      </c>
      <c r="I39" t="s">
        <v>35</v>
      </c>
      <c r="J39" s="1">
        <v>45876</v>
      </c>
      <c r="K39" t="s">
        <v>52</v>
      </c>
      <c r="L39" t="s">
        <v>64</v>
      </c>
      <c r="M39" t="s">
        <v>2210</v>
      </c>
      <c r="N39" t="s">
        <v>2211</v>
      </c>
      <c r="O39" t="s">
        <v>1743</v>
      </c>
      <c r="P39" t="s">
        <v>2212</v>
      </c>
      <c r="Q39" t="s">
        <v>2213</v>
      </c>
      <c r="R39" t="s">
        <v>2214</v>
      </c>
      <c r="S39" t="s">
        <v>2322</v>
      </c>
      <c r="T39" t="s">
        <v>45</v>
      </c>
      <c r="U39" t="s">
        <v>109</v>
      </c>
      <c r="V39" t="s">
        <v>2216</v>
      </c>
      <c r="W39" t="str">
        <f>HYPERLINK("https://esastar-publication.sso.esa.int/nonEsaTenderActions/details/14532", "https://esastar-publication.sso.esa.int/nonEsaTenderActions/details/14532")</f>
        <v>https://esastar-publication.sso.esa.int/nonEsaTenderActions/details/14532</v>
      </c>
    </row>
    <row r="40" spans="1:23" x14ac:dyDescent="0.35">
      <c r="A40" t="s">
        <v>2369</v>
      </c>
      <c r="B40" t="s">
        <v>50</v>
      </c>
      <c r="C40" t="s">
        <v>2370</v>
      </c>
      <c r="D40" t="s">
        <v>34</v>
      </c>
      <c r="E40" s="1">
        <v>45876</v>
      </c>
      <c r="F40" t="s">
        <v>35</v>
      </c>
      <c r="G40" t="s">
        <v>35</v>
      </c>
      <c r="H40" t="s">
        <v>35</v>
      </c>
      <c r="I40" t="s">
        <v>35</v>
      </c>
      <c r="J40" s="1">
        <v>45876</v>
      </c>
      <c r="K40" t="s">
        <v>52</v>
      </c>
      <c r="L40" t="s">
        <v>64</v>
      </c>
      <c r="M40" t="s">
        <v>2210</v>
      </c>
      <c r="N40" t="s">
        <v>2211</v>
      </c>
      <c r="O40" t="s">
        <v>1743</v>
      </c>
      <c r="P40" t="s">
        <v>2212</v>
      </c>
      <c r="Q40" t="s">
        <v>2213</v>
      </c>
      <c r="R40" t="s">
        <v>2214</v>
      </c>
      <c r="S40" t="s">
        <v>2322</v>
      </c>
      <c r="T40" t="s">
        <v>45</v>
      </c>
      <c r="U40" t="s">
        <v>109</v>
      </c>
      <c r="V40" t="s">
        <v>2216</v>
      </c>
      <c r="W40" t="str">
        <f>HYPERLINK("https://esastar-publication.sso.esa.int/nonEsaTenderActions/details/14531", "https://esastar-publication.sso.esa.int/nonEsaTenderActions/details/14531")</f>
        <v>https://esastar-publication.sso.esa.int/nonEsaTenderActions/details/14531</v>
      </c>
    </row>
    <row r="41" spans="1:23" x14ac:dyDescent="0.35">
      <c r="A41" t="s">
        <v>2371</v>
      </c>
      <c r="B41" t="s">
        <v>50</v>
      </c>
      <c r="C41" t="s">
        <v>2372</v>
      </c>
      <c r="D41" t="s">
        <v>34</v>
      </c>
      <c r="E41" s="1">
        <v>45876</v>
      </c>
      <c r="F41" t="s">
        <v>35</v>
      </c>
      <c r="G41" t="s">
        <v>35</v>
      </c>
      <c r="H41" t="s">
        <v>35</v>
      </c>
      <c r="I41" t="s">
        <v>35</v>
      </c>
      <c r="J41" s="1">
        <v>45876</v>
      </c>
      <c r="K41" t="s">
        <v>52</v>
      </c>
      <c r="L41" t="s">
        <v>64</v>
      </c>
      <c r="M41" t="s">
        <v>2210</v>
      </c>
      <c r="N41" t="s">
        <v>2211</v>
      </c>
      <c r="O41" t="s">
        <v>1743</v>
      </c>
      <c r="P41" t="s">
        <v>2212</v>
      </c>
      <c r="Q41" t="s">
        <v>2213</v>
      </c>
      <c r="R41" t="s">
        <v>2214</v>
      </c>
      <c r="S41" t="s">
        <v>2322</v>
      </c>
      <c r="T41" t="s">
        <v>45</v>
      </c>
      <c r="U41" t="s">
        <v>109</v>
      </c>
      <c r="V41" t="s">
        <v>2216</v>
      </c>
      <c r="W41" t="str">
        <f>HYPERLINK("https://esastar-publication.sso.esa.int/nonEsaTenderActions/details/14530", "https://esastar-publication.sso.esa.int/nonEsaTenderActions/details/14530")</f>
        <v>https://esastar-publication.sso.esa.int/nonEsaTenderActions/details/14530</v>
      </c>
    </row>
    <row r="42" spans="1:23" x14ac:dyDescent="0.35">
      <c r="A42" t="s">
        <v>2373</v>
      </c>
      <c r="B42" t="s">
        <v>50</v>
      </c>
      <c r="C42" t="s">
        <v>2374</v>
      </c>
      <c r="D42" t="s">
        <v>34</v>
      </c>
      <c r="E42" s="1">
        <v>45876</v>
      </c>
      <c r="F42" t="s">
        <v>35</v>
      </c>
      <c r="G42" t="s">
        <v>35</v>
      </c>
      <c r="H42" t="s">
        <v>35</v>
      </c>
      <c r="I42" t="s">
        <v>35</v>
      </c>
      <c r="J42" s="1">
        <v>45876</v>
      </c>
      <c r="K42" t="s">
        <v>52</v>
      </c>
      <c r="L42" t="s">
        <v>163</v>
      </c>
      <c r="M42" t="s">
        <v>2210</v>
      </c>
      <c r="N42" t="s">
        <v>2211</v>
      </c>
      <c r="O42" t="s">
        <v>1743</v>
      </c>
      <c r="P42" t="s">
        <v>2212</v>
      </c>
      <c r="Q42" t="s">
        <v>2213</v>
      </c>
      <c r="R42" t="s">
        <v>2214</v>
      </c>
      <c r="S42" t="s">
        <v>2322</v>
      </c>
      <c r="T42" t="s">
        <v>45</v>
      </c>
      <c r="U42" t="s">
        <v>109</v>
      </c>
      <c r="V42" t="s">
        <v>2216</v>
      </c>
      <c r="W42" t="str">
        <f>HYPERLINK("https://esastar-publication.sso.esa.int/nonEsaTenderActions/details/14529", "https://esastar-publication.sso.esa.int/nonEsaTenderActions/details/14529")</f>
        <v>https://esastar-publication.sso.esa.int/nonEsaTenderActions/details/14529</v>
      </c>
    </row>
    <row r="43" spans="1:23" x14ac:dyDescent="0.35">
      <c r="A43" t="s">
        <v>2375</v>
      </c>
      <c r="B43" t="s">
        <v>50</v>
      </c>
      <c r="C43" t="s">
        <v>2376</v>
      </c>
      <c r="D43" t="s">
        <v>34</v>
      </c>
      <c r="E43" s="1">
        <v>45876</v>
      </c>
      <c r="F43" t="s">
        <v>35</v>
      </c>
      <c r="G43" t="s">
        <v>35</v>
      </c>
      <c r="H43" t="s">
        <v>35</v>
      </c>
      <c r="I43" t="s">
        <v>35</v>
      </c>
      <c r="J43" s="1">
        <v>45876</v>
      </c>
      <c r="K43" t="s">
        <v>52</v>
      </c>
      <c r="L43" t="s">
        <v>38</v>
      </c>
      <c r="M43" t="s">
        <v>2210</v>
      </c>
      <c r="N43" t="s">
        <v>2211</v>
      </c>
      <c r="O43" t="s">
        <v>1743</v>
      </c>
      <c r="P43" t="s">
        <v>2212</v>
      </c>
      <c r="Q43" t="s">
        <v>2213</v>
      </c>
      <c r="R43" t="s">
        <v>2214</v>
      </c>
      <c r="S43" t="s">
        <v>2322</v>
      </c>
      <c r="T43" t="s">
        <v>45</v>
      </c>
      <c r="U43" t="s">
        <v>109</v>
      </c>
      <c r="V43" t="s">
        <v>2216</v>
      </c>
      <c r="W43" t="str">
        <f>HYPERLINK("https://esastar-publication.sso.esa.int/nonEsaTenderActions/details/14528", "https://esastar-publication.sso.esa.int/nonEsaTenderActions/details/14528")</f>
        <v>https://esastar-publication.sso.esa.int/nonEsaTenderActions/details/14528</v>
      </c>
    </row>
    <row r="44" spans="1:23" x14ac:dyDescent="0.35">
      <c r="A44" t="s">
        <v>2377</v>
      </c>
      <c r="B44" t="s">
        <v>50</v>
      </c>
      <c r="C44" t="s">
        <v>2378</v>
      </c>
      <c r="D44" t="s">
        <v>34</v>
      </c>
      <c r="E44" s="1">
        <v>45870</v>
      </c>
      <c r="F44" t="s">
        <v>35</v>
      </c>
      <c r="G44" t="s">
        <v>35</v>
      </c>
      <c r="H44" t="s">
        <v>35</v>
      </c>
      <c r="I44" t="s">
        <v>35</v>
      </c>
      <c r="J44" s="1">
        <v>45870</v>
      </c>
      <c r="K44" t="s">
        <v>52</v>
      </c>
      <c r="L44" t="s">
        <v>64</v>
      </c>
      <c r="M44" t="s">
        <v>2210</v>
      </c>
      <c r="N44" t="s">
        <v>2211</v>
      </c>
      <c r="O44" t="s">
        <v>1743</v>
      </c>
      <c r="P44" t="s">
        <v>2212</v>
      </c>
      <c r="Q44" t="s">
        <v>2213</v>
      </c>
      <c r="R44" t="s">
        <v>2214</v>
      </c>
      <c r="S44" t="s">
        <v>2322</v>
      </c>
      <c r="T44" t="s">
        <v>45</v>
      </c>
      <c r="U44" t="s">
        <v>109</v>
      </c>
      <c r="V44" t="s">
        <v>2379</v>
      </c>
      <c r="W44" t="str">
        <f>HYPERLINK("https://esastar-publication.sso.esa.int/nonEsaTenderActions/details/14506", "https://esastar-publication.sso.esa.int/nonEsaTenderActions/details/14506")</f>
        <v>https://esastar-publication.sso.esa.int/nonEsaTenderActions/details/14506</v>
      </c>
    </row>
    <row r="45" spans="1:23" ht="43.5" hidden="1" x14ac:dyDescent="0.35">
      <c r="A45" t="s">
        <v>2380</v>
      </c>
      <c r="B45" t="s">
        <v>32</v>
      </c>
      <c r="C45" t="s">
        <v>2381</v>
      </c>
      <c r="D45" t="s">
        <v>34</v>
      </c>
      <c r="E45" s="1">
        <v>45869</v>
      </c>
      <c r="F45" s="1">
        <v>45891</v>
      </c>
      <c r="G45" s="1">
        <v>45912</v>
      </c>
      <c r="H45" s="1">
        <v>45912</v>
      </c>
      <c r="I45" s="1">
        <v>45912</v>
      </c>
      <c r="J45" s="1">
        <v>45915</v>
      </c>
      <c r="K45" t="s">
        <v>2230</v>
      </c>
      <c r="L45" t="s">
        <v>622</v>
      </c>
      <c r="M45" t="s">
        <v>2382</v>
      </c>
      <c r="N45" t="s">
        <v>2383</v>
      </c>
      <c r="O45" t="s">
        <v>2384</v>
      </c>
      <c r="P45" t="s">
        <v>2199</v>
      </c>
      <c r="Q45" t="s">
        <v>2200</v>
      </c>
      <c r="R45" t="s">
        <v>2385</v>
      </c>
      <c r="S45" t="s">
        <v>2386</v>
      </c>
      <c r="T45" t="s">
        <v>2387</v>
      </c>
      <c r="U45" t="s">
        <v>2388</v>
      </c>
      <c r="V45" t="s">
        <v>2389</v>
      </c>
      <c r="W45" t="str">
        <f>HYPERLINK("https://esastar-publication.sso.esa.int/nonEsaTenderActions/details/14496", "https://esastar-publication.sso.esa.int/nonEsaTenderActions/details/14496")</f>
        <v>https://esastar-publication.sso.esa.int/nonEsaTenderActions/details/14496</v>
      </c>
    </row>
    <row r="46" spans="1:23" x14ac:dyDescent="0.35">
      <c r="A46" t="s">
        <v>2390</v>
      </c>
      <c r="B46" t="s">
        <v>50</v>
      </c>
      <c r="C46" t="s">
        <v>2391</v>
      </c>
      <c r="D46" t="s">
        <v>34</v>
      </c>
      <c r="E46" s="1">
        <v>45855</v>
      </c>
      <c r="F46" t="s">
        <v>35</v>
      </c>
      <c r="G46" t="s">
        <v>35</v>
      </c>
      <c r="H46" t="s">
        <v>35</v>
      </c>
      <c r="I46" t="s">
        <v>35</v>
      </c>
      <c r="J46" s="1">
        <v>45855</v>
      </c>
      <c r="K46" t="s">
        <v>52</v>
      </c>
      <c r="L46" t="s">
        <v>64</v>
      </c>
      <c r="M46" t="s">
        <v>2210</v>
      </c>
      <c r="N46" t="s">
        <v>2211</v>
      </c>
      <c r="O46" t="s">
        <v>1743</v>
      </c>
      <c r="P46" t="s">
        <v>2212</v>
      </c>
      <c r="Q46" t="s">
        <v>2213</v>
      </c>
      <c r="R46" t="s">
        <v>2214</v>
      </c>
      <c r="S46" t="s">
        <v>2322</v>
      </c>
      <c r="T46" t="s">
        <v>45</v>
      </c>
      <c r="U46" t="s">
        <v>109</v>
      </c>
      <c r="V46" t="s">
        <v>2379</v>
      </c>
      <c r="W46" t="str">
        <f>HYPERLINK("https://esastar-publication.sso.esa.int/nonEsaTenderActions/details/14469", "https://esastar-publication.sso.esa.int/nonEsaTenderActions/details/14469")</f>
        <v>https://esastar-publication.sso.esa.int/nonEsaTenderActions/details/14469</v>
      </c>
    </row>
    <row r="47" spans="1:23" x14ac:dyDescent="0.35">
      <c r="A47" t="s">
        <v>2392</v>
      </c>
      <c r="B47" t="s">
        <v>50</v>
      </c>
      <c r="C47" t="s">
        <v>2393</v>
      </c>
      <c r="D47" t="s">
        <v>34</v>
      </c>
      <c r="E47" s="1">
        <v>45849</v>
      </c>
      <c r="F47" t="s">
        <v>35</v>
      </c>
      <c r="G47" t="s">
        <v>35</v>
      </c>
      <c r="H47" t="s">
        <v>35</v>
      </c>
      <c r="I47" t="s">
        <v>35</v>
      </c>
      <c r="J47" s="1">
        <v>45849</v>
      </c>
      <c r="K47" t="s">
        <v>52</v>
      </c>
      <c r="L47" t="s">
        <v>64</v>
      </c>
      <c r="M47" t="s">
        <v>2210</v>
      </c>
      <c r="N47" t="s">
        <v>2211</v>
      </c>
      <c r="O47" t="s">
        <v>1743</v>
      </c>
      <c r="P47" t="s">
        <v>2212</v>
      </c>
      <c r="Q47" t="s">
        <v>2213</v>
      </c>
      <c r="R47" t="s">
        <v>2322</v>
      </c>
      <c r="S47" t="s">
        <v>2214</v>
      </c>
      <c r="T47" t="s">
        <v>45</v>
      </c>
      <c r="U47" t="s">
        <v>109</v>
      </c>
      <c r="V47" t="s">
        <v>2259</v>
      </c>
      <c r="W47" t="str">
        <f>HYPERLINK("https://esastar-publication.sso.esa.int/nonEsaTenderActions/details/14456", "https://esastar-publication.sso.esa.int/nonEsaTenderActions/details/14456")</f>
        <v>https://esastar-publication.sso.esa.int/nonEsaTenderActions/details/14456</v>
      </c>
    </row>
    <row r="48" spans="1:23" x14ac:dyDescent="0.35">
      <c r="A48" t="s">
        <v>2394</v>
      </c>
      <c r="B48" t="s">
        <v>50</v>
      </c>
      <c r="C48" t="s">
        <v>2395</v>
      </c>
      <c r="D48" t="s">
        <v>34</v>
      </c>
      <c r="E48" s="1">
        <v>45827</v>
      </c>
      <c r="F48" t="s">
        <v>35</v>
      </c>
      <c r="G48" t="s">
        <v>35</v>
      </c>
      <c r="H48" t="s">
        <v>35</v>
      </c>
      <c r="I48" t="s">
        <v>35</v>
      </c>
      <c r="J48" s="1">
        <v>45827</v>
      </c>
      <c r="K48" t="s">
        <v>52</v>
      </c>
      <c r="L48" t="s">
        <v>64</v>
      </c>
      <c r="M48" t="s">
        <v>2329</v>
      </c>
      <c r="N48" t="s">
        <v>2330</v>
      </c>
      <c r="O48" t="s">
        <v>645</v>
      </c>
      <c r="P48" t="s">
        <v>2223</v>
      </c>
      <c r="Q48" t="s">
        <v>2224</v>
      </c>
      <c r="R48" t="s">
        <v>2331</v>
      </c>
      <c r="S48" t="s">
        <v>2332</v>
      </c>
      <c r="T48" t="s">
        <v>2333</v>
      </c>
      <c r="U48" t="s">
        <v>2396</v>
      </c>
      <c r="V48" t="s">
        <v>2397</v>
      </c>
      <c r="W48" t="str">
        <f>HYPERLINK("https://esastar-publication.sso.esa.int/nonEsaTenderActions/details/14405", "https://esastar-publication.sso.esa.int/nonEsaTenderActions/details/14405")</f>
        <v>https://esastar-publication.sso.esa.int/nonEsaTenderActions/details/14405</v>
      </c>
    </row>
    <row r="49" spans="1:23" hidden="1" x14ac:dyDescent="0.35">
      <c r="A49" t="s">
        <v>2398</v>
      </c>
      <c r="B49" t="s">
        <v>32</v>
      </c>
      <c r="C49" t="s">
        <v>2399</v>
      </c>
      <c r="D49" t="s">
        <v>34</v>
      </c>
      <c r="E49" s="1">
        <v>45807</v>
      </c>
      <c r="F49" s="1">
        <v>45870</v>
      </c>
      <c r="G49" s="1">
        <v>45905</v>
      </c>
      <c r="H49" s="1">
        <v>45905</v>
      </c>
      <c r="I49" s="1">
        <v>45905</v>
      </c>
      <c r="J49" s="1">
        <v>45870</v>
      </c>
      <c r="K49" t="s">
        <v>122</v>
      </c>
      <c r="L49" t="s">
        <v>163</v>
      </c>
      <c r="M49" t="s">
        <v>2221</v>
      </c>
      <c r="N49" t="s">
        <v>2222</v>
      </c>
      <c r="O49" t="s">
        <v>712</v>
      </c>
      <c r="P49" t="s">
        <v>2223</v>
      </c>
      <c r="Q49" t="s">
        <v>2224</v>
      </c>
      <c r="R49" t="s">
        <v>2302</v>
      </c>
      <c r="S49" t="s">
        <v>2226</v>
      </c>
      <c r="T49" t="s">
        <v>2400</v>
      </c>
      <c r="U49" t="s">
        <v>2401</v>
      </c>
      <c r="V49" t="s">
        <v>2402</v>
      </c>
      <c r="W49" t="str">
        <f>HYPERLINK("https://esastar-publication.sso.esa.int/nonEsaTenderActions/details/14344", "https://esastar-publication.sso.esa.int/nonEsaTenderActions/details/14344")</f>
        <v>https://esastar-publication.sso.esa.int/nonEsaTenderActions/details/14344</v>
      </c>
    </row>
    <row r="50" spans="1:23" x14ac:dyDescent="0.35">
      <c r="A50" t="s">
        <v>2403</v>
      </c>
      <c r="B50" t="s">
        <v>50</v>
      </c>
      <c r="C50" t="s">
        <v>2404</v>
      </c>
      <c r="D50" t="s">
        <v>34</v>
      </c>
      <c r="E50" s="1">
        <v>45803</v>
      </c>
      <c r="F50" t="s">
        <v>35</v>
      </c>
      <c r="G50" t="s">
        <v>35</v>
      </c>
      <c r="H50" t="s">
        <v>35</v>
      </c>
      <c r="I50" t="s">
        <v>35</v>
      </c>
      <c r="J50" s="1">
        <v>45803</v>
      </c>
      <c r="K50" t="s">
        <v>52</v>
      </c>
      <c r="L50" t="s">
        <v>2405</v>
      </c>
      <c r="M50" t="s">
        <v>2210</v>
      </c>
      <c r="N50" t="s">
        <v>2211</v>
      </c>
      <c r="O50" t="s">
        <v>1743</v>
      </c>
      <c r="P50" t="s">
        <v>2212</v>
      </c>
      <c r="Q50" t="s">
        <v>2213</v>
      </c>
      <c r="R50" t="s">
        <v>2215</v>
      </c>
      <c r="S50" t="s">
        <v>2214</v>
      </c>
      <c r="T50" t="s">
        <v>45</v>
      </c>
      <c r="U50" t="s">
        <v>59</v>
      </c>
      <c r="V50" t="s">
        <v>383</v>
      </c>
      <c r="W50" t="str">
        <f>HYPERLINK("https://esastar-publication.sso.esa.int/nonEsaTenderActions/details/14339", "https://esastar-publication.sso.esa.int/nonEsaTenderActions/details/14339")</f>
        <v>https://esastar-publication.sso.esa.int/nonEsaTenderActions/details/14339</v>
      </c>
    </row>
    <row r="51" spans="1:23" x14ac:dyDescent="0.35">
      <c r="A51" t="s">
        <v>2406</v>
      </c>
      <c r="B51" t="s">
        <v>50</v>
      </c>
      <c r="C51" t="s">
        <v>2407</v>
      </c>
      <c r="D51" t="s">
        <v>34</v>
      </c>
      <c r="E51" s="1">
        <v>45803</v>
      </c>
      <c r="F51" t="s">
        <v>35</v>
      </c>
      <c r="G51" t="s">
        <v>35</v>
      </c>
      <c r="H51" t="s">
        <v>35</v>
      </c>
      <c r="I51" t="s">
        <v>35</v>
      </c>
      <c r="J51" s="1">
        <v>45803</v>
      </c>
      <c r="K51" t="s">
        <v>52</v>
      </c>
      <c r="L51" t="s">
        <v>64</v>
      </c>
      <c r="M51" t="s">
        <v>2210</v>
      </c>
      <c r="N51" t="s">
        <v>2211</v>
      </c>
      <c r="O51" t="s">
        <v>1743</v>
      </c>
      <c r="P51" t="s">
        <v>2212</v>
      </c>
      <c r="Q51" t="s">
        <v>2213</v>
      </c>
      <c r="R51" t="s">
        <v>2215</v>
      </c>
      <c r="S51" t="s">
        <v>2214</v>
      </c>
      <c r="T51" t="s">
        <v>2408</v>
      </c>
      <c r="U51" t="s">
        <v>2409</v>
      </c>
      <c r="V51" t="s">
        <v>383</v>
      </c>
      <c r="W51" t="str">
        <f>HYPERLINK("https://esastar-publication.sso.esa.int/nonEsaTenderActions/details/14338", "https://esastar-publication.sso.esa.int/nonEsaTenderActions/details/14338")</f>
        <v>https://esastar-publication.sso.esa.int/nonEsaTenderActions/details/14338</v>
      </c>
    </row>
    <row r="52" spans="1:23" x14ac:dyDescent="0.35">
      <c r="A52" t="s">
        <v>2410</v>
      </c>
      <c r="B52" t="s">
        <v>50</v>
      </c>
      <c r="C52" t="s">
        <v>2411</v>
      </c>
      <c r="D52" t="s">
        <v>34</v>
      </c>
      <c r="E52" s="1">
        <v>45800</v>
      </c>
      <c r="F52" t="s">
        <v>35</v>
      </c>
      <c r="G52" t="s">
        <v>35</v>
      </c>
      <c r="H52" t="s">
        <v>35</v>
      </c>
      <c r="I52" t="s">
        <v>35</v>
      </c>
      <c r="J52" s="1">
        <v>45800</v>
      </c>
      <c r="K52" t="s">
        <v>52</v>
      </c>
      <c r="L52" t="s">
        <v>64</v>
      </c>
      <c r="M52" t="s">
        <v>2210</v>
      </c>
      <c r="N52" t="s">
        <v>2211</v>
      </c>
      <c r="O52" t="s">
        <v>1743</v>
      </c>
      <c r="P52" t="s">
        <v>2212</v>
      </c>
      <c r="Q52" t="s">
        <v>2213</v>
      </c>
      <c r="R52" t="s">
        <v>2215</v>
      </c>
      <c r="S52" t="s">
        <v>2214</v>
      </c>
      <c r="T52" t="s">
        <v>45</v>
      </c>
      <c r="U52" t="s">
        <v>2412</v>
      </c>
      <c r="V52" t="s">
        <v>2413</v>
      </c>
      <c r="W52" t="str">
        <f>HYPERLINK("https://esastar-publication.sso.esa.int/nonEsaTenderActions/details/14329", "https://esastar-publication.sso.esa.int/nonEsaTenderActions/details/14329")</f>
        <v>https://esastar-publication.sso.esa.int/nonEsaTenderActions/details/14329</v>
      </c>
    </row>
    <row r="53" spans="1:23" x14ac:dyDescent="0.35">
      <c r="A53" t="s">
        <v>2414</v>
      </c>
      <c r="B53" t="s">
        <v>50</v>
      </c>
      <c r="C53" t="s">
        <v>2415</v>
      </c>
      <c r="D53" t="s">
        <v>34</v>
      </c>
      <c r="E53" s="1">
        <v>45800</v>
      </c>
      <c r="F53" t="s">
        <v>35</v>
      </c>
      <c r="G53" t="s">
        <v>35</v>
      </c>
      <c r="H53" t="s">
        <v>35</v>
      </c>
      <c r="I53" t="s">
        <v>35</v>
      </c>
      <c r="J53" s="1">
        <v>45800</v>
      </c>
      <c r="K53" t="s">
        <v>52</v>
      </c>
      <c r="L53" t="s">
        <v>64</v>
      </c>
      <c r="M53" t="s">
        <v>2210</v>
      </c>
      <c r="N53" t="s">
        <v>2211</v>
      </c>
      <c r="O53" t="s">
        <v>1743</v>
      </c>
      <c r="P53" t="s">
        <v>2212</v>
      </c>
      <c r="Q53" t="s">
        <v>2213</v>
      </c>
      <c r="R53" t="s">
        <v>2215</v>
      </c>
      <c r="S53" t="s">
        <v>2214</v>
      </c>
      <c r="T53" t="s">
        <v>45</v>
      </c>
      <c r="U53" t="s">
        <v>109</v>
      </c>
      <c r="V53" t="s">
        <v>2216</v>
      </c>
      <c r="W53" t="str">
        <f>HYPERLINK("https://esastar-publication.sso.esa.int/nonEsaTenderActions/details/14328", "https://esastar-publication.sso.esa.int/nonEsaTenderActions/details/14328")</f>
        <v>https://esastar-publication.sso.esa.int/nonEsaTenderActions/details/14328</v>
      </c>
    </row>
    <row r="54" spans="1:23" x14ac:dyDescent="0.35">
      <c r="A54" t="s">
        <v>2416</v>
      </c>
      <c r="B54" t="s">
        <v>50</v>
      </c>
      <c r="C54" t="s">
        <v>2417</v>
      </c>
      <c r="D54" t="s">
        <v>34</v>
      </c>
      <c r="E54" s="1">
        <v>45777</v>
      </c>
      <c r="F54" t="s">
        <v>35</v>
      </c>
      <c r="G54" t="s">
        <v>35</v>
      </c>
      <c r="H54" t="s">
        <v>35</v>
      </c>
      <c r="I54" t="s">
        <v>35</v>
      </c>
      <c r="J54" s="1">
        <v>45777</v>
      </c>
      <c r="K54" t="s">
        <v>52</v>
      </c>
      <c r="L54" t="s">
        <v>38</v>
      </c>
      <c r="M54" t="s">
        <v>2210</v>
      </c>
      <c r="N54" t="s">
        <v>2211</v>
      </c>
      <c r="O54" t="s">
        <v>1743</v>
      </c>
      <c r="P54" t="s">
        <v>2212</v>
      </c>
      <c r="Q54" t="s">
        <v>2213</v>
      </c>
      <c r="R54" t="s">
        <v>2322</v>
      </c>
      <c r="S54" t="s">
        <v>2307</v>
      </c>
      <c r="T54" t="s">
        <v>2418</v>
      </c>
      <c r="U54" t="s">
        <v>109</v>
      </c>
      <c r="V54" t="s">
        <v>2290</v>
      </c>
      <c r="W54" t="str">
        <f>HYPERLINK("https://esastar-publication.sso.esa.int/nonEsaTenderActions/details/14270", "https://esastar-publication.sso.esa.int/nonEsaTenderActions/details/14270")</f>
        <v>https://esastar-publication.sso.esa.int/nonEsaTenderActions/details/14270</v>
      </c>
    </row>
    <row r="55" spans="1:23" x14ac:dyDescent="0.35">
      <c r="A55" t="s">
        <v>2419</v>
      </c>
      <c r="B55" t="s">
        <v>50</v>
      </c>
      <c r="C55" t="s">
        <v>2420</v>
      </c>
      <c r="D55" t="s">
        <v>34</v>
      </c>
      <c r="E55" s="1">
        <v>45765</v>
      </c>
      <c r="F55" t="s">
        <v>35</v>
      </c>
      <c r="G55" t="s">
        <v>35</v>
      </c>
      <c r="H55" t="s">
        <v>35</v>
      </c>
      <c r="I55" t="s">
        <v>35</v>
      </c>
      <c r="J55" s="1">
        <v>45765</v>
      </c>
      <c r="K55" t="s">
        <v>52</v>
      </c>
      <c r="L55" t="s">
        <v>64</v>
      </c>
      <c r="M55" t="s">
        <v>2210</v>
      </c>
      <c r="N55" t="s">
        <v>2211</v>
      </c>
      <c r="O55" t="s">
        <v>1743</v>
      </c>
      <c r="P55" t="s">
        <v>2212</v>
      </c>
      <c r="Q55" t="s">
        <v>2213</v>
      </c>
      <c r="R55" t="s">
        <v>2215</v>
      </c>
      <c r="S55" t="s">
        <v>2307</v>
      </c>
      <c r="T55" t="s">
        <v>45</v>
      </c>
      <c r="U55" t="s">
        <v>109</v>
      </c>
      <c r="V55" t="s">
        <v>2216</v>
      </c>
      <c r="W55" t="str">
        <f>HYPERLINK("https://esastar-publication.sso.esa.int/nonEsaTenderActions/details/14232", "https://esastar-publication.sso.esa.int/nonEsaTenderActions/details/14232")</f>
        <v>https://esastar-publication.sso.esa.int/nonEsaTenderActions/details/14232</v>
      </c>
    </row>
    <row r="56" spans="1:23" x14ac:dyDescent="0.35">
      <c r="A56" t="s">
        <v>2421</v>
      </c>
      <c r="B56" t="s">
        <v>50</v>
      </c>
      <c r="C56" t="s">
        <v>2422</v>
      </c>
      <c r="D56" t="s">
        <v>34</v>
      </c>
      <c r="E56" s="1">
        <v>45765</v>
      </c>
      <c r="F56" t="s">
        <v>35</v>
      </c>
      <c r="G56" t="s">
        <v>35</v>
      </c>
      <c r="H56" t="s">
        <v>35</v>
      </c>
      <c r="I56" t="s">
        <v>35</v>
      </c>
      <c r="J56" s="1">
        <v>45765</v>
      </c>
      <c r="K56" t="s">
        <v>52</v>
      </c>
      <c r="L56" t="s">
        <v>64</v>
      </c>
      <c r="M56" t="s">
        <v>2210</v>
      </c>
      <c r="N56" t="s">
        <v>2211</v>
      </c>
      <c r="O56" t="s">
        <v>1743</v>
      </c>
      <c r="P56" t="s">
        <v>2212</v>
      </c>
      <c r="Q56" t="s">
        <v>2213</v>
      </c>
      <c r="R56" t="s">
        <v>2215</v>
      </c>
      <c r="S56" t="s">
        <v>2307</v>
      </c>
      <c r="T56" t="s">
        <v>2418</v>
      </c>
      <c r="U56" t="s">
        <v>109</v>
      </c>
      <c r="V56" t="s">
        <v>2216</v>
      </c>
      <c r="W56" t="str">
        <f>HYPERLINK("https://esastar-publication.sso.esa.int/nonEsaTenderActions/details/14231", "https://esastar-publication.sso.esa.int/nonEsaTenderActions/details/14231")</f>
        <v>https://esastar-publication.sso.esa.int/nonEsaTenderActions/details/14231</v>
      </c>
    </row>
    <row r="57" spans="1:23" hidden="1" x14ac:dyDescent="0.35">
      <c r="A57" t="s">
        <v>2423</v>
      </c>
      <c r="B57" t="s">
        <v>32</v>
      </c>
      <c r="C57" t="s">
        <v>2424</v>
      </c>
      <c r="D57" t="s">
        <v>34</v>
      </c>
      <c r="E57" s="1">
        <v>45765</v>
      </c>
      <c r="F57" s="1">
        <v>46056</v>
      </c>
      <c r="G57" s="1">
        <v>46080</v>
      </c>
      <c r="H57" s="1">
        <v>46080</v>
      </c>
      <c r="I57" s="1">
        <v>46080</v>
      </c>
      <c r="J57" s="1">
        <v>46056</v>
      </c>
      <c r="K57" t="s">
        <v>122</v>
      </c>
      <c r="L57" t="s">
        <v>64</v>
      </c>
      <c r="M57" t="s">
        <v>2210</v>
      </c>
      <c r="N57" t="s">
        <v>2211</v>
      </c>
      <c r="O57" t="s">
        <v>1743</v>
      </c>
      <c r="P57" t="s">
        <v>2212</v>
      </c>
      <c r="Q57" t="s">
        <v>2213</v>
      </c>
      <c r="R57" t="s">
        <v>2215</v>
      </c>
      <c r="S57" t="s">
        <v>2307</v>
      </c>
      <c r="T57" t="s">
        <v>45</v>
      </c>
      <c r="U57" t="s">
        <v>109</v>
      </c>
      <c r="V57" t="s">
        <v>2216</v>
      </c>
      <c r="W57" t="str">
        <f>HYPERLINK("https://esastar-publication.sso.esa.int/nonEsaTenderActions/details/14230", "https://esastar-publication.sso.esa.int/nonEsaTenderActions/details/14230")</f>
        <v>https://esastar-publication.sso.esa.int/nonEsaTenderActions/details/14230</v>
      </c>
    </row>
    <row r="58" spans="1:23" hidden="1" x14ac:dyDescent="0.35">
      <c r="A58" t="s">
        <v>2425</v>
      </c>
      <c r="B58" t="s">
        <v>32</v>
      </c>
      <c r="C58" t="s">
        <v>2426</v>
      </c>
      <c r="D58" t="s">
        <v>34</v>
      </c>
      <c r="E58" s="1">
        <v>45756</v>
      </c>
      <c r="F58" s="1">
        <v>46097</v>
      </c>
      <c r="G58" s="1">
        <v>46133</v>
      </c>
      <c r="H58" s="1">
        <v>46133</v>
      </c>
      <c r="I58" s="1">
        <v>46133</v>
      </c>
      <c r="J58" s="1">
        <v>46097</v>
      </c>
      <c r="K58" t="s">
        <v>122</v>
      </c>
      <c r="L58" t="s">
        <v>64</v>
      </c>
      <c r="M58" t="s">
        <v>2210</v>
      </c>
      <c r="N58" t="s">
        <v>2211</v>
      </c>
      <c r="O58" t="s">
        <v>1743</v>
      </c>
      <c r="P58" t="s">
        <v>2212</v>
      </c>
      <c r="Q58" t="s">
        <v>2213</v>
      </c>
      <c r="R58" t="s">
        <v>2215</v>
      </c>
      <c r="S58" t="s">
        <v>2307</v>
      </c>
      <c r="T58" t="s">
        <v>45</v>
      </c>
      <c r="U58" t="s">
        <v>2427</v>
      </c>
      <c r="V58" t="s">
        <v>2187</v>
      </c>
      <c r="W58" t="str">
        <f>HYPERLINK("https://esastar-publication.sso.esa.int/nonEsaTenderActions/details/14218", "https://esastar-publication.sso.esa.int/nonEsaTenderActions/details/14218")</f>
        <v>https://esastar-publication.sso.esa.int/nonEsaTenderActions/details/14218</v>
      </c>
    </row>
    <row r="59" spans="1:23" hidden="1" x14ac:dyDescent="0.35">
      <c r="A59" t="s">
        <v>2428</v>
      </c>
      <c r="B59" t="s">
        <v>32</v>
      </c>
      <c r="C59" t="s">
        <v>2429</v>
      </c>
      <c r="D59" t="s">
        <v>34</v>
      </c>
      <c r="E59" s="1">
        <v>45756</v>
      </c>
      <c r="F59" s="1">
        <v>46062</v>
      </c>
      <c r="G59" s="1">
        <v>46108</v>
      </c>
      <c r="H59" s="1">
        <v>46108</v>
      </c>
      <c r="I59" s="1">
        <v>46108</v>
      </c>
      <c r="J59" s="1">
        <v>46066</v>
      </c>
      <c r="K59" t="s">
        <v>132</v>
      </c>
      <c r="L59" t="s">
        <v>64</v>
      </c>
      <c r="M59" t="s">
        <v>2210</v>
      </c>
      <c r="N59" t="s">
        <v>2211</v>
      </c>
      <c r="O59" t="s">
        <v>1743</v>
      </c>
      <c r="P59" t="s">
        <v>2212</v>
      </c>
      <c r="Q59" t="s">
        <v>2213</v>
      </c>
      <c r="R59" t="s">
        <v>2215</v>
      </c>
      <c r="S59" t="s">
        <v>2307</v>
      </c>
      <c r="T59" t="s">
        <v>45</v>
      </c>
      <c r="U59" t="s">
        <v>109</v>
      </c>
      <c r="V59" t="s">
        <v>2216</v>
      </c>
      <c r="W59" t="str">
        <f>HYPERLINK("https://esastar-publication.sso.esa.int/nonEsaTenderActions/details/14217", "https://esastar-publication.sso.esa.int/nonEsaTenderActions/details/14217")</f>
        <v>https://esastar-publication.sso.esa.int/nonEsaTenderActions/details/14217</v>
      </c>
    </row>
    <row r="60" spans="1:23" x14ac:dyDescent="0.35">
      <c r="A60" t="s">
        <v>2430</v>
      </c>
      <c r="B60" t="s">
        <v>50</v>
      </c>
      <c r="C60" t="s">
        <v>2431</v>
      </c>
      <c r="D60" t="s">
        <v>34</v>
      </c>
      <c r="E60" s="1">
        <v>45756</v>
      </c>
      <c r="F60" t="s">
        <v>35</v>
      </c>
      <c r="G60" t="s">
        <v>35</v>
      </c>
      <c r="H60" t="s">
        <v>35</v>
      </c>
      <c r="I60" t="s">
        <v>35</v>
      </c>
      <c r="J60" s="1">
        <v>45756</v>
      </c>
      <c r="K60" t="s">
        <v>52</v>
      </c>
      <c r="L60" t="s">
        <v>64</v>
      </c>
      <c r="M60" t="s">
        <v>2210</v>
      </c>
      <c r="N60" t="s">
        <v>2211</v>
      </c>
      <c r="O60" t="s">
        <v>1743</v>
      </c>
      <c r="P60" t="s">
        <v>2212</v>
      </c>
      <c r="Q60" t="s">
        <v>2213</v>
      </c>
      <c r="R60" t="s">
        <v>2215</v>
      </c>
      <c r="S60" t="s">
        <v>2307</v>
      </c>
      <c r="T60" t="s">
        <v>45</v>
      </c>
      <c r="U60" t="s">
        <v>109</v>
      </c>
      <c r="V60" t="s">
        <v>2216</v>
      </c>
      <c r="W60" t="str">
        <f>HYPERLINK("https://esastar-publication.sso.esa.int/nonEsaTenderActions/details/14216", "https://esastar-publication.sso.esa.int/nonEsaTenderActions/details/14216")</f>
        <v>https://esastar-publication.sso.esa.int/nonEsaTenderActions/details/14216</v>
      </c>
    </row>
    <row r="61" spans="1:23" x14ac:dyDescent="0.35">
      <c r="A61" t="s">
        <v>2432</v>
      </c>
      <c r="B61" t="s">
        <v>50</v>
      </c>
      <c r="C61" t="s">
        <v>2433</v>
      </c>
      <c r="D61" t="s">
        <v>34</v>
      </c>
      <c r="E61" s="1">
        <v>45707</v>
      </c>
      <c r="F61" t="s">
        <v>35</v>
      </c>
      <c r="G61" t="s">
        <v>35</v>
      </c>
      <c r="H61" t="s">
        <v>35</v>
      </c>
      <c r="I61" t="s">
        <v>35</v>
      </c>
      <c r="J61" s="1">
        <v>45707</v>
      </c>
      <c r="K61" t="s">
        <v>52</v>
      </c>
      <c r="L61" t="s">
        <v>64</v>
      </c>
      <c r="M61" t="s">
        <v>2210</v>
      </c>
      <c r="N61" t="s">
        <v>2211</v>
      </c>
      <c r="O61" t="s">
        <v>1743</v>
      </c>
      <c r="P61" t="s">
        <v>2212</v>
      </c>
      <c r="Q61" t="s">
        <v>2213</v>
      </c>
      <c r="R61" t="s">
        <v>2215</v>
      </c>
      <c r="S61" t="s">
        <v>2307</v>
      </c>
      <c r="T61" t="s">
        <v>45</v>
      </c>
      <c r="U61" t="s">
        <v>2434</v>
      </c>
      <c r="V61" t="s">
        <v>2435</v>
      </c>
      <c r="W61" t="str">
        <f>HYPERLINK("https://esastar-publication.sso.esa.int/nonEsaTenderActions/details/14111", "https://esastar-publication.sso.esa.int/nonEsaTenderActions/details/14111")</f>
        <v>https://esastar-publication.sso.esa.int/nonEsaTenderActions/details/14111</v>
      </c>
    </row>
    <row r="62" spans="1:23" x14ac:dyDescent="0.35">
      <c r="A62" t="s">
        <v>2436</v>
      </c>
      <c r="B62" t="s">
        <v>50</v>
      </c>
      <c r="C62" t="s">
        <v>2437</v>
      </c>
      <c r="D62" t="s">
        <v>34</v>
      </c>
      <c r="E62" s="1">
        <v>45707</v>
      </c>
      <c r="F62" t="s">
        <v>35</v>
      </c>
      <c r="G62" t="s">
        <v>35</v>
      </c>
      <c r="H62" t="s">
        <v>35</v>
      </c>
      <c r="I62" t="s">
        <v>35</v>
      </c>
      <c r="J62" s="1">
        <v>45707</v>
      </c>
      <c r="K62" t="s">
        <v>52</v>
      </c>
      <c r="L62" t="s">
        <v>38</v>
      </c>
      <c r="M62" t="s">
        <v>2210</v>
      </c>
      <c r="N62" t="s">
        <v>2211</v>
      </c>
      <c r="O62" t="s">
        <v>1743</v>
      </c>
      <c r="P62" t="s">
        <v>2212</v>
      </c>
      <c r="Q62" t="s">
        <v>2213</v>
      </c>
      <c r="R62" t="s">
        <v>2215</v>
      </c>
      <c r="S62" t="s">
        <v>2307</v>
      </c>
      <c r="T62" t="s">
        <v>2438</v>
      </c>
      <c r="U62" t="s">
        <v>109</v>
      </c>
      <c r="V62" t="s">
        <v>2216</v>
      </c>
      <c r="W62" t="str">
        <f>HYPERLINK("https://esastar-publication.sso.esa.int/nonEsaTenderActions/details/14110", "https://esastar-publication.sso.esa.int/nonEsaTenderActions/details/14110")</f>
        <v>https://esastar-publication.sso.esa.int/nonEsaTenderActions/details/14110</v>
      </c>
    </row>
    <row r="63" spans="1:23" x14ac:dyDescent="0.35">
      <c r="A63" t="s">
        <v>2439</v>
      </c>
      <c r="B63" t="s">
        <v>50</v>
      </c>
      <c r="C63" t="s">
        <v>2440</v>
      </c>
      <c r="D63" t="s">
        <v>34</v>
      </c>
      <c r="E63" s="1">
        <v>45706</v>
      </c>
      <c r="F63" t="s">
        <v>35</v>
      </c>
      <c r="G63" t="s">
        <v>35</v>
      </c>
      <c r="H63" t="s">
        <v>35</v>
      </c>
      <c r="I63" t="s">
        <v>35</v>
      </c>
      <c r="J63" s="1">
        <v>45706</v>
      </c>
      <c r="K63" t="s">
        <v>52</v>
      </c>
      <c r="L63" t="s">
        <v>64</v>
      </c>
      <c r="M63" t="s">
        <v>2210</v>
      </c>
      <c r="N63" t="s">
        <v>2211</v>
      </c>
      <c r="O63" t="s">
        <v>1743</v>
      </c>
      <c r="P63" t="s">
        <v>2212</v>
      </c>
      <c r="Q63" t="s">
        <v>2213</v>
      </c>
      <c r="R63" t="s">
        <v>2215</v>
      </c>
      <c r="S63" t="s">
        <v>2307</v>
      </c>
      <c r="T63" t="s">
        <v>2289</v>
      </c>
      <c r="U63" t="s">
        <v>109</v>
      </c>
      <c r="V63" t="s">
        <v>2216</v>
      </c>
      <c r="W63" t="str">
        <f>HYPERLINK("https://esastar-publication.sso.esa.int/nonEsaTenderActions/details/14108", "https://esastar-publication.sso.esa.int/nonEsaTenderActions/details/14108")</f>
        <v>https://esastar-publication.sso.esa.int/nonEsaTenderActions/details/14108</v>
      </c>
    </row>
    <row r="64" spans="1:23" x14ac:dyDescent="0.35">
      <c r="A64" t="s">
        <v>2441</v>
      </c>
      <c r="B64" t="s">
        <v>50</v>
      </c>
      <c r="C64" t="s">
        <v>2442</v>
      </c>
      <c r="D64" t="s">
        <v>34</v>
      </c>
      <c r="E64" s="1">
        <v>45706</v>
      </c>
      <c r="F64" t="s">
        <v>35</v>
      </c>
      <c r="G64" t="s">
        <v>35</v>
      </c>
      <c r="H64" t="s">
        <v>35</v>
      </c>
      <c r="I64" t="s">
        <v>35</v>
      </c>
      <c r="J64" s="1">
        <v>45706</v>
      </c>
      <c r="K64" t="s">
        <v>52</v>
      </c>
      <c r="L64" t="s">
        <v>64</v>
      </c>
      <c r="M64" t="s">
        <v>2210</v>
      </c>
      <c r="N64" t="s">
        <v>2211</v>
      </c>
      <c r="O64" t="s">
        <v>1743</v>
      </c>
      <c r="P64" t="s">
        <v>2212</v>
      </c>
      <c r="Q64" t="s">
        <v>2213</v>
      </c>
      <c r="R64" t="s">
        <v>2215</v>
      </c>
      <c r="S64" t="s">
        <v>2307</v>
      </c>
      <c r="T64" t="s">
        <v>2289</v>
      </c>
      <c r="U64" t="s">
        <v>109</v>
      </c>
      <c r="V64" t="s">
        <v>2216</v>
      </c>
      <c r="W64" t="str">
        <f>HYPERLINK("https://esastar-publication.sso.esa.int/nonEsaTenderActions/details/14107", "https://esastar-publication.sso.esa.int/nonEsaTenderActions/details/14107")</f>
        <v>https://esastar-publication.sso.esa.int/nonEsaTenderActions/details/14107</v>
      </c>
    </row>
    <row r="65" spans="1:23" x14ac:dyDescent="0.35">
      <c r="A65" t="s">
        <v>2443</v>
      </c>
      <c r="B65" t="s">
        <v>50</v>
      </c>
      <c r="C65" t="s">
        <v>2444</v>
      </c>
      <c r="D65" t="s">
        <v>34</v>
      </c>
      <c r="E65" s="1">
        <v>45706</v>
      </c>
      <c r="F65" t="s">
        <v>35</v>
      </c>
      <c r="G65" t="s">
        <v>35</v>
      </c>
      <c r="H65" t="s">
        <v>35</v>
      </c>
      <c r="I65" t="s">
        <v>35</v>
      </c>
      <c r="J65" s="1">
        <v>45706</v>
      </c>
      <c r="K65" t="s">
        <v>52</v>
      </c>
      <c r="L65" t="s">
        <v>64</v>
      </c>
      <c r="M65" t="s">
        <v>2210</v>
      </c>
      <c r="N65" t="s">
        <v>2211</v>
      </c>
      <c r="O65" t="s">
        <v>1743</v>
      </c>
      <c r="P65" t="s">
        <v>2212</v>
      </c>
      <c r="Q65" t="s">
        <v>2213</v>
      </c>
      <c r="R65" t="s">
        <v>2215</v>
      </c>
      <c r="S65" t="s">
        <v>2307</v>
      </c>
      <c r="T65" t="s">
        <v>2289</v>
      </c>
      <c r="U65" t="s">
        <v>109</v>
      </c>
      <c r="V65" t="s">
        <v>2216</v>
      </c>
      <c r="W65" t="str">
        <f>HYPERLINK("https://esastar-publication.sso.esa.int/nonEsaTenderActions/details/14106", "https://esastar-publication.sso.esa.int/nonEsaTenderActions/details/14106")</f>
        <v>https://esastar-publication.sso.esa.int/nonEsaTenderActions/details/14106</v>
      </c>
    </row>
    <row r="66" spans="1:23" x14ac:dyDescent="0.35">
      <c r="A66" t="s">
        <v>2445</v>
      </c>
      <c r="B66" t="s">
        <v>50</v>
      </c>
      <c r="C66" t="s">
        <v>2446</v>
      </c>
      <c r="D66" t="s">
        <v>34</v>
      </c>
      <c r="E66" s="1">
        <v>45706</v>
      </c>
      <c r="F66" t="s">
        <v>35</v>
      </c>
      <c r="G66" t="s">
        <v>35</v>
      </c>
      <c r="H66" t="s">
        <v>35</v>
      </c>
      <c r="I66" t="s">
        <v>35</v>
      </c>
      <c r="J66" s="1">
        <v>45706</v>
      </c>
      <c r="K66" t="s">
        <v>52</v>
      </c>
      <c r="L66" t="s">
        <v>64</v>
      </c>
      <c r="M66" t="s">
        <v>2210</v>
      </c>
      <c r="N66" t="s">
        <v>2211</v>
      </c>
      <c r="O66" t="s">
        <v>1743</v>
      </c>
      <c r="P66" t="s">
        <v>2212</v>
      </c>
      <c r="Q66" t="s">
        <v>2213</v>
      </c>
      <c r="R66" t="s">
        <v>2215</v>
      </c>
      <c r="S66" t="s">
        <v>2307</v>
      </c>
      <c r="T66" t="s">
        <v>2289</v>
      </c>
      <c r="U66" t="s">
        <v>109</v>
      </c>
      <c r="V66" t="s">
        <v>2216</v>
      </c>
      <c r="W66" t="str">
        <f>HYPERLINK("https://esastar-publication.sso.esa.int/nonEsaTenderActions/details/14105", "https://esastar-publication.sso.esa.int/nonEsaTenderActions/details/14105")</f>
        <v>https://esastar-publication.sso.esa.int/nonEsaTenderActions/details/14105</v>
      </c>
    </row>
    <row r="67" spans="1:23" x14ac:dyDescent="0.35">
      <c r="A67" t="s">
        <v>2447</v>
      </c>
      <c r="B67" t="s">
        <v>50</v>
      </c>
      <c r="C67" t="s">
        <v>2448</v>
      </c>
      <c r="D67" t="s">
        <v>34</v>
      </c>
      <c r="E67" s="1">
        <v>45706</v>
      </c>
      <c r="F67" t="s">
        <v>35</v>
      </c>
      <c r="G67" t="s">
        <v>35</v>
      </c>
      <c r="H67" t="s">
        <v>35</v>
      </c>
      <c r="I67" t="s">
        <v>35</v>
      </c>
      <c r="J67" s="1">
        <v>45706</v>
      </c>
      <c r="K67" t="s">
        <v>52</v>
      </c>
      <c r="L67" t="s">
        <v>64</v>
      </c>
      <c r="M67" t="s">
        <v>2210</v>
      </c>
      <c r="N67" t="s">
        <v>2211</v>
      </c>
      <c r="O67" t="s">
        <v>1743</v>
      </c>
      <c r="P67" t="s">
        <v>2212</v>
      </c>
      <c r="Q67" t="s">
        <v>2213</v>
      </c>
      <c r="R67" t="s">
        <v>2215</v>
      </c>
      <c r="S67" t="s">
        <v>2307</v>
      </c>
      <c r="T67" t="s">
        <v>2289</v>
      </c>
      <c r="U67" t="s">
        <v>109</v>
      </c>
      <c r="V67" t="s">
        <v>2379</v>
      </c>
      <c r="W67" t="str">
        <f>HYPERLINK("https://esastar-publication.sso.esa.int/nonEsaTenderActions/details/14104", "https://esastar-publication.sso.esa.int/nonEsaTenderActions/details/14104")</f>
        <v>https://esastar-publication.sso.esa.int/nonEsaTenderActions/details/14104</v>
      </c>
    </row>
    <row r="68" spans="1:23" hidden="1" x14ac:dyDescent="0.35">
      <c r="A68" t="s">
        <v>2449</v>
      </c>
      <c r="B68" t="s">
        <v>32</v>
      </c>
      <c r="C68" t="s">
        <v>2450</v>
      </c>
      <c r="D68" t="s">
        <v>34</v>
      </c>
      <c r="E68" s="1">
        <v>45706</v>
      </c>
      <c r="F68" s="1">
        <v>46044</v>
      </c>
      <c r="G68" s="1">
        <v>46090</v>
      </c>
      <c r="H68" s="1">
        <v>46090</v>
      </c>
      <c r="I68" s="1">
        <v>46090</v>
      </c>
      <c r="J68" s="1">
        <v>46044</v>
      </c>
      <c r="K68" t="s">
        <v>122</v>
      </c>
      <c r="L68" t="s">
        <v>38</v>
      </c>
      <c r="M68" t="s">
        <v>2210</v>
      </c>
      <c r="N68" t="s">
        <v>2211</v>
      </c>
      <c r="O68" t="s">
        <v>1743</v>
      </c>
      <c r="P68" t="s">
        <v>2212</v>
      </c>
      <c r="Q68" t="s">
        <v>2213</v>
      </c>
      <c r="R68" t="s">
        <v>2215</v>
      </c>
      <c r="S68" t="s">
        <v>2307</v>
      </c>
      <c r="T68" t="s">
        <v>2289</v>
      </c>
      <c r="U68" t="s">
        <v>109</v>
      </c>
      <c r="V68" t="s">
        <v>2216</v>
      </c>
      <c r="W68" t="str">
        <f>HYPERLINK("https://esastar-publication.sso.esa.int/nonEsaTenderActions/details/14103", "https://esastar-publication.sso.esa.int/nonEsaTenderActions/details/14103")</f>
        <v>https://esastar-publication.sso.esa.int/nonEsaTenderActions/details/14103</v>
      </c>
    </row>
    <row r="69" spans="1:23" hidden="1" x14ac:dyDescent="0.35">
      <c r="A69" t="s">
        <v>2451</v>
      </c>
      <c r="B69" t="s">
        <v>32</v>
      </c>
      <c r="C69" t="s">
        <v>2452</v>
      </c>
      <c r="D69" t="s">
        <v>34</v>
      </c>
      <c r="E69" s="1">
        <v>45632</v>
      </c>
      <c r="F69" s="1">
        <v>45639</v>
      </c>
      <c r="G69" s="1">
        <v>45709</v>
      </c>
      <c r="H69" s="1">
        <v>45709</v>
      </c>
      <c r="I69" s="1">
        <v>45709</v>
      </c>
      <c r="J69" s="1">
        <v>45639</v>
      </c>
      <c r="K69" t="s">
        <v>122</v>
      </c>
      <c r="L69" t="s">
        <v>64</v>
      </c>
      <c r="M69" t="s">
        <v>2210</v>
      </c>
      <c r="N69" t="s">
        <v>2211</v>
      </c>
      <c r="O69" t="s">
        <v>1743</v>
      </c>
      <c r="P69" t="s">
        <v>2212</v>
      </c>
      <c r="Q69" t="s">
        <v>2213</v>
      </c>
      <c r="R69" t="s">
        <v>2215</v>
      </c>
      <c r="S69" t="s">
        <v>2453</v>
      </c>
      <c r="T69" t="s">
        <v>1475</v>
      </c>
      <c r="U69" t="s">
        <v>801</v>
      </c>
      <c r="V69" t="s">
        <v>2413</v>
      </c>
      <c r="W69" t="str">
        <f>HYPERLINK("https://esastar-publication.sso.esa.int/nonEsaTenderActions/details/14050", "https://esastar-publication.sso.esa.int/nonEsaTenderActions/details/14050")</f>
        <v>https://esastar-publication.sso.esa.int/nonEsaTenderActions/details/14050</v>
      </c>
    </row>
    <row r="70" spans="1:23" hidden="1" x14ac:dyDescent="0.35">
      <c r="A70" t="s">
        <v>2454</v>
      </c>
      <c r="B70" t="s">
        <v>32</v>
      </c>
      <c r="C70" t="s">
        <v>2455</v>
      </c>
      <c r="D70" t="s">
        <v>34</v>
      </c>
      <c r="E70" s="1">
        <v>45630</v>
      </c>
      <c r="F70" s="1">
        <v>45908</v>
      </c>
      <c r="G70" s="1">
        <v>45959</v>
      </c>
      <c r="H70" s="1">
        <v>45959</v>
      </c>
      <c r="I70" s="1">
        <v>45959</v>
      </c>
      <c r="J70" s="1">
        <v>45908</v>
      </c>
      <c r="K70" t="s">
        <v>122</v>
      </c>
      <c r="L70" t="s">
        <v>64</v>
      </c>
      <c r="M70" t="s">
        <v>2210</v>
      </c>
      <c r="N70" t="s">
        <v>2211</v>
      </c>
      <c r="O70" t="s">
        <v>1743</v>
      </c>
      <c r="P70" t="s">
        <v>2212</v>
      </c>
      <c r="Q70" t="s">
        <v>2213</v>
      </c>
      <c r="R70" t="s">
        <v>2456</v>
      </c>
      <c r="S70" t="s">
        <v>2457</v>
      </c>
      <c r="T70" t="s">
        <v>1475</v>
      </c>
      <c r="U70" t="s">
        <v>608</v>
      </c>
      <c r="V70" t="s">
        <v>2413</v>
      </c>
      <c r="W70" t="str">
        <f>HYPERLINK("https://esastar-publication.sso.esa.int/nonEsaTenderActions/details/14041", "https://esastar-publication.sso.esa.int/nonEsaTenderActions/details/14041")</f>
        <v>https://esastar-publication.sso.esa.int/nonEsaTenderActions/details/14041</v>
      </c>
    </row>
    <row r="71" spans="1:23" ht="29" hidden="1" x14ac:dyDescent="0.35">
      <c r="A71" t="s">
        <v>2458</v>
      </c>
      <c r="B71" t="s">
        <v>32</v>
      </c>
      <c r="C71" t="s">
        <v>2459</v>
      </c>
      <c r="D71" t="s">
        <v>34</v>
      </c>
      <c r="E71" s="1">
        <v>45562</v>
      </c>
      <c r="F71" s="1">
        <v>45580</v>
      </c>
      <c r="G71" s="1">
        <v>45688</v>
      </c>
      <c r="H71" s="1">
        <v>45688</v>
      </c>
      <c r="I71" s="1">
        <v>45688</v>
      </c>
      <c r="J71" s="1">
        <v>45681</v>
      </c>
      <c r="K71" t="s">
        <v>36</v>
      </c>
      <c r="L71" t="s">
        <v>64</v>
      </c>
      <c r="M71" t="s">
        <v>2460</v>
      </c>
      <c r="N71" t="s">
        <v>2197</v>
      </c>
      <c r="O71" t="s">
        <v>2198</v>
      </c>
      <c r="P71" t="s">
        <v>2199</v>
      </c>
      <c r="Q71" t="s">
        <v>2200</v>
      </c>
      <c r="R71" t="s">
        <v>2461</v>
      </c>
      <c r="S71" t="s">
        <v>2202</v>
      </c>
      <c r="T71" t="s">
        <v>2462</v>
      </c>
      <c r="U71" t="s">
        <v>2463</v>
      </c>
      <c r="V71" t="s">
        <v>1023</v>
      </c>
      <c r="W71" t="str">
        <f>HYPERLINK("https://esastar-publication.sso.esa.int/nonEsaTenderActions/details/13981", "https://esastar-publication.sso.esa.int/nonEsaTenderActions/details/13981")</f>
        <v>https://esastar-publication.sso.esa.int/nonEsaTenderActions/details/13981</v>
      </c>
    </row>
    <row r="72" spans="1:23" hidden="1" x14ac:dyDescent="0.35">
      <c r="A72" t="s">
        <v>2464</v>
      </c>
      <c r="B72" t="s">
        <v>32</v>
      </c>
      <c r="C72" t="s">
        <v>2465</v>
      </c>
      <c r="D72" t="s">
        <v>34</v>
      </c>
      <c r="E72" s="1">
        <v>45517</v>
      </c>
      <c r="F72" s="1">
        <v>45849</v>
      </c>
      <c r="G72" s="1">
        <v>45894</v>
      </c>
      <c r="H72" s="1">
        <v>45894</v>
      </c>
      <c r="I72" s="1">
        <v>45894</v>
      </c>
      <c r="J72" s="1">
        <v>45849</v>
      </c>
      <c r="K72" t="s">
        <v>122</v>
      </c>
      <c r="L72" t="s">
        <v>2466</v>
      </c>
      <c r="M72" t="s">
        <v>2210</v>
      </c>
      <c r="N72" t="s">
        <v>2211</v>
      </c>
      <c r="O72" t="s">
        <v>1743</v>
      </c>
      <c r="P72" t="s">
        <v>2212</v>
      </c>
      <c r="Q72" t="s">
        <v>2213</v>
      </c>
      <c r="R72" t="s">
        <v>2215</v>
      </c>
      <c r="S72" t="s">
        <v>2307</v>
      </c>
      <c r="T72" t="s">
        <v>1475</v>
      </c>
      <c r="U72" t="s">
        <v>2409</v>
      </c>
      <c r="V72" t="s">
        <v>2467</v>
      </c>
      <c r="W72" t="str">
        <f>HYPERLINK("https://esastar-publication.sso.esa.int/nonEsaTenderActions/details/13909", "https://esastar-publication.sso.esa.int/nonEsaTenderActions/details/13909")</f>
        <v>https://esastar-publication.sso.esa.int/nonEsaTenderActions/details/13909</v>
      </c>
    </row>
    <row r="73" spans="1:23" x14ac:dyDescent="0.35">
      <c r="A73" t="s">
        <v>2468</v>
      </c>
      <c r="B73" t="s">
        <v>50</v>
      </c>
      <c r="C73" t="s">
        <v>2469</v>
      </c>
      <c r="D73" t="s">
        <v>34</v>
      </c>
      <c r="E73" s="1">
        <v>45505</v>
      </c>
      <c r="F73" t="s">
        <v>35</v>
      </c>
      <c r="G73" t="s">
        <v>35</v>
      </c>
      <c r="H73" t="s">
        <v>35</v>
      </c>
      <c r="I73" t="s">
        <v>35</v>
      </c>
      <c r="J73" s="1">
        <v>45505</v>
      </c>
      <c r="K73" t="s">
        <v>52</v>
      </c>
      <c r="L73" t="s">
        <v>64</v>
      </c>
      <c r="M73" t="s">
        <v>2329</v>
      </c>
      <c r="N73" t="s">
        <v>2330</v>
      </c>
      <c r="O73" t="s">
        <v>645</v>
      </c>
      <c r="P73" t="s">
        <v>2352</v>
      </c>
      <c r="Q73" t="s">
        <v>2353</v>
      </c>
      <c r="R73" t="s">
        <v>2470</v>
      </c>
      <c r="S73" t="s">
        <v>2471</v>
      </c>
      <c r="T73" t="s">
        <v>2472</v>
      </c>
      <c r="U73" t="s">
        <v>2356</v>
      </c>
      <c r="V73" t="s">
        <v>2473</v>
      </c>
      <c r="W73" t="str">
        <f>HYPERLINK("https://esastar-publication.sso.esa.int/nonEsaTenderActions/details/13895", "https://esastar-publication.sso.esa.int/nonEsaTenderActions/details/13895")</f>
        <v>https://esastar-publication.sso.esa.int/nonEsaTenderActions/details/13895</v>
      </c>
    </row>
    <row r="74" spans="1:23" x14ac:dyDescent="0.35">
      <c r="A74" t="s">
        <v>2474</v>
      </c>
      <c r="B74" t="s">
        <v>50</v>
      </c>
      <c r="C74" t="s">
        <v>2475</v>
      </c>
      <c r="D74" t="s">
        <v>34</v>
      </c>
      <c r="E74" s="1">
        <v>45478</v>
      </c>
      <c r="F74" t="s">
        <v>35</v>
      </c>
      <c r="G74" t="s">
        <v>35</v>
      </c>
      <c r="H74" t="s">
        <v>35</v>
      </c>
      <c r="I74" t="s">
        <v>35</v>
      </c>
      <c r="J74" s="1">
        <v>45478</v>
      </c>
      <c r="K74" t="s">
        <v>52</v>
      </c>
      <c r="L74" t="s">
        <v>64</v>
      </c>
      <c r="M74" t="s">
        <v>2210</v>
      </c>
      <c r="N74" t="s">
        <v>2211</v>
      </c>
      <c r="O74" t="s">
        <v>1743</v>
      </c>
      <c r="P74" t="s">
        <v>2212</v>
      </c>
      <c r="Q74" t="s">
        <v>2213</v>
      </c>
      <c r="R74" t="s">
        <v>2215</v>
      </c>
      <c r="S74" t="s">
        <v>2307</v>
      </c>
      <c r="T74" t="s">
        <v>1475</v>
      </c>
      <c r="U74" t="s">
        <v>109</v>
      </c>
      <c r="V74" t="s">
        <v>2476</v>
      </c>
      <c r="W74" t="str">
        <f>HYPERLINK("https://esastar-publication.sso.esa.int/nonEsaTenderActions/details/13830", "https://esastar-publication.sso.esa.int/nonEsaTenderActions/details/13830")</f>
        <v>https://esastar-publication.sso.esa.int/nonEsaTenderActions/details/13830</v>
      </c>
    </row>
    <row r="75" spans="1:23" hidden="1" x14ac:dyDescent="0.35">
      <c r="A75" t="s">
        <v>2477</v>
      </c>
      <c r="B75" t="s">
        <v>32</v>
      </c>
      <c r="C75" t="s">
        <v>2478</v>
      </c>
      <c r="D75" t="s">
        <v>34</v>
      </c>
      <c r="E75" s="1">
        <v>45477</v>
      </c>
      <c r="F75" s="1">
        <v>45477</v>
      </c>
      <c r="G75" s="1">
        <v>45499</v>
      </c>
      <c r="H75" s="1">
        <v>45499</v>
      </c>
      <c r="I75" s="1">
        <v>45499</v>
      </c>
      <c r="J75" s="1">
        <v>45477</v>
      </c>
      <c r="K75" t="s">
        <v>122</v>
      </c>
      <c r="L75" t="s">
        <v>622</v>
      </c>
      <c r="M75" t="s">
        <v>2382</v>
      </c>
      <c r="N75" t="s">
        <v>2383</v>
      </c>
      <c r="O75" t="s">
        <v>2384</v>
      </c>
      <c r="P75" t="s">
        <v>2199</v>
      </c>
      <c r="Q75" t="s">
        <v>2200</v>
      </c>
      <c r="R75" t="s">
        <v>2385</v>
      </c>
      <c r="S75" t="s">
        <v>2479</v>
      </c>
      <c r="T75" t="s">
        <v>1475</v>
      </c>
      <c r="U75" t="s">
        <v>117</v>
      </c>
      <c r="V75" t="s">
        <v>2480</v>
      </c>
      <c r="W75" t="str">
        <f>HYPERLINK("https://esastar-publication.sso.esa.int/nonEsaTenderActions/details/13822", "https://esastar-publication.sso.esa.int/nonEsaTenderActions/details/13822")</f>
        <v>https://esastar-publication.sso.esa.int/nonEsaTenderActions/details/13822</v>
      </c>
    </row>
    <row r="76" spans="1:23" x14ac:dyDescent="0.35">
      <c r="A76" t="s">
        <v>2481</v>
      </c>
      <c r="B76" t="s">
        <v>50</v>
      </c>
      <c r="C76" t="s">
        <v>2482</v>
      </c>
      <c r="D76" t="s">
        <v>34</v>
      </c>
      <c r="E76" s="1">
        <v>45476</v>
      </c>
      <c r="F76" t="s">
        <v>35</v>
      </c>
      <c r="G76" t="s">
        <v>35</v>
      </c>
      <c r="H76" t="s">
        <v>35</v>
      </c>
      <c r="I76" t="s">
        <v>35</v>
      </c>
      <c r="J76" s="1">
        <v>45476</v>
      </c>
      <c r="K76" t="s">
        <v>52</v>
      </c>
      <c r="L76" t="s">
        <v>64</v>
      </c>
      <c r="M76" t="s">
        <v>2210</v>
      </c>
      <c r="N76" t="s">
        <v>2211</v>
      </c>
      <c r="O76" t="s">
        <v>1743</v>
      </c>
      <c r="P76" t="s">
        <v>2212</v>
      </c>
      <c r="Q76" t="s">
        <v>2213</v>
      </c>
      <c r="R76" t="s">
        <v>2215</v>
      </c>
      <c r="S76" t="s">
        <v>2307</v>
      </c>
      <c r="T76" t="s">
        <v>1475</v>
      </c>
      <c r="U76" t="s">
        <v>109</v>
      </c>
      <c r="V76" t="s">
        <v>2290</v>
      </c>
      <c r="W76" t="str">
        <f>HYPERLINK("https://esastar-publication.sso.esa.int/nonEsaTenderActions/details/13820", "https://esastar-publication.sso.esa.int/nonEsaTenderActions/details/13820")</f>
        <v>https://esastar-publication.sso.esa.int/nonEsaTenderActions/details/13820</v>
      </c>
    </row>
    <row r="77" spans="1:23" hidden="1" x14ac:dyDescent="0.35">
      <c r="A77" t="s">
        <v>2483</v>
      </c>
      <c r="B77" t="s">
        <v>32</v>
      </c>
      <c r="C77" t="s">
        <v>2484</v>
      </c>
      <c r="D77" t="s">
        <v>34</v>
      </c>
      <c r="E77" s="1">
        <v>45476</v>
      </c>
      <c r="F77" s="1">
        <v>46030</v>
      </c>
      <c r="G77" s="1">
        <v>46093</v>
      </c>
      <c r="H77" s="1">
        <v>46093</v>
      </c>
      <c r="I77" s="1">
        <v>46093</v>
      </c>
      <c r="J77" s="1">
        <v>46077</v>
      </c>
      <c r="K77" t="s">
        <v>2230</v>
      </c>
      <c r="L77" t="s">
        <v>64</v>
      </c>
      <c r="M77" t="s">
        <v>2210</v>
      </c>
      <c r="N77" t="s">
        <v>2211</v>
      </c>
      <c r="O77" t="s">
        <v>1743</v>
      </c>
      <c r="P77" t="s">
        <v>2212</v>
      </c>
      <c r="Q77" t="s">
        <v>2213</v>
      </c>
      <c r="R77" t="s">
        <v>2215</v>
      </c>
      <c r="S77" t="s">
        <v>2307</v>
      </c>
      <c r="T77" t="s">
        <v>1475</v>
      </c>
      <c r="U77" t="s">
        <v>109</v>
      </c>
      <c r="V77" t="s">
        <v>2216</v>
      </c>
      <c r="W77" t="str">
        <f>HYPERLINK("https://esastar-publication.sso.esa.int/nonEsaTenderActions/details/13819", "https://esastar-publication.sso.esa.int/nonEsaTenderActions/details/13819")</f>
        <v>https://esastar-publication.sso.esa.int/nonEsaTenderActions/details/13819</v>
      </c>
    </row>
    <row r="78" spans="1:23" hidden="1" x14ac:dyDescent="0.35">
      <c r="A78" t="s">
        <v>2485</v>
      </c>
      <c r="B78" t="s">
        <v>32</v>
      </c>
      <c r="C78" t="s">
        <v>2486</v>
      </c>
      <c r="D78" t="s">
        <v>34</v>
      </c>
      <c r="E78" s="1">
        <v>45476</v>
      </c>
      <c r="F78" s="1">
        <v>46030</v>
      </c>
      <c r="G78" s="1">
        <v>46093</v>
      </c>
      <c r="H78" s="1">
        <v>46093</v>
      </c>
      <c r="I78" s="1">
        <v>46093</v>
      </c>
      <c r="J78" s="1">
        <v>46069</v>
      </c>
      <c r="K78" t="s">
        <v>2230</v>
      </c>
      <c r="L78" t="s">
        <v>64</v>
      </c>
      <c r="M78" t="s">
        <v>2210</v>
      </c>
      <c r="N78" t="s">
        <v>2211</v>
      </c>
      <c r="O78" t="s">
        <v>1743</v>
      </c>
      <c r="P78" t="s">
        <v>2212</v>
      </c>
      <c r="Q78" t="s">
        <v>2213</v>
      </c>
      <c r="R78" t="s">
        <v>2215</v>
      </c>
      <c r="S78" t="s">
        <v>2307</v>
      </c>
      <c r="T78" t="s">
        <v>1475</v>
      </c>
      <c r="U78" t="s">
        <v>109</v>
      </c>
      <c r="V78" t="s">
        <v>2216</v>
      </c>
      <c r="W78" t="str">
        <f>HYPERLINK("https://esastar-publication.sso.esa.int/nonEsaTenderActions/details/13818", "https://esastar-publication.sso.esa.int/nonEsaTenderActions/details/13818")</f>
        <v>https://esastar-publication.sso.esa.int/nonEsaTenderActions/details/13818</v>
      </c>
    </row>
    <row r="79" spans="1:23" x14ac:dyDescent="0.35">
      <c r="A79" t="s">
        <v>2487</v>
      </c>
      <c r="B79" t="s">
        <v>50</v>
      </c>
      <c r="C79" t="s">
        <v>2488</v>
      </c>
      <c r="D79" t="s">
        <v>34</v>
      </c>
      <c r="E79" s="1">
        <v>45476</v>
      </c>
      <c r="F79" t="s">
        <v>35</v>
      </c>
      <c r="G79" t="s">
        <v>35</v>
      </c>
      <c r="H79" t="s">
        <v>35</v>
      </c>
      <c r="I79" t="s">
        <v>35</v>
      </c>
      <c r="J79" s="1">
        <v>45476</v>
      </c>
      <c r="K79" t="s">
        <v>52</v>
      </c>
      <c r="L79" t="s">
        <v>64</v>
      </c>
      <c r="M79" t="s">
        <v>2210</v>
      </c>
      <c r="N79" t="s">
        <v>2211</v>
      </c>
      <c r="O79" t="s">
        <v>1743</v>
      </c>
      <c r="P79" t="s">
        <v>2212</v>
      </c>
      <c r="Q79" t="s">
        <v>2213</v>
      </c>
      <c r="R79" t="s">
        <v>2215</v>
      </c>
      <c r="S79" t="s">
        <v>2307</v>
      </c>
      <c r="T79" t="s">
        <v>1475</v>
      </c>
      <c r="U79" t="s">
        <v>2363</v>
      </c>
      <c r="V79" t="s">
        <v>2402</v>
      </c>
      <c r="W79" t="str">
        <f>HYPERLINK("https://esastar-publication.sso.esa.int/nonEsaTenderActions/details/13817", "https://esastar-publication.sso.esa.int/nonEsaTenderActions/details/13817")</f>
        <v>https://esastar-publication.sso.esa.int/nonEsaTenderActions/details/13817</v>
      </c>
    </row>
    <row r="80" spans="1:23" hidden="1" x14ac:dyDescent="0.35">
      <c r="A80" t="s">
        <v>2489</v>
      </c>
      <c r="B80" t="s">
        <v>32</v>
      </c>
      <c r="C80" t="s">
        <v>2490</v>
      </c>
      <c r="D80" t="s">
        <v>34</v>
      </c>
      <c r="E80" s="1">
        <v>45419</v>
      </c>
      <c r="F80" s="1">
        <v>45887</v>
      </c>
      <c r="G80" s="1">
        <v>45905</v>
      </c>
      <c r="H80" s="1">
        <v>45905</v>
      </c>
      <c r="I80" s="1">
        <v>45905</v>
      </c>
      <c r="J80" s="1">
        <v>45887</v>
      </c>
      <c r="K80" t="s">
        <v>122</v>
      </c>
      <c r="L80" t="s">
        <v>64</v>
      </c>
      <c r="M80" t="s">
        <v>2210</v>
      </c>
      <c r="N80" t="s">
        <v>2211</v>
      </c>
      <c r="O80" t="s">
        <v>1743</v>
      </c>
      <c r="P80" t="s">
        <v>2212</v>
      </c>
      <c r="Q80" t="s">
        <v>2213</v>
      </c>
      <c r="R80" t="s">
        <v>2215</v>
      </c>
      <c r="S80" t="s">
        <v>2307</v>
      </c>
      <c r="T80" t="s">
        <v>1475</v>
      </c>
      <c r="U80" t="s">
        <v>2409</v>
      </c>
      <c r="V80" t="s">
        <v>383</v>
      </c>
      <c r="W80" t="str">
        <f>HYPERLINK("https://esastar-publication.sso.esa.int/nonEsaTenderActions/details/13724", "https://esastar-publication.sso.esa.int/nonEsaTenderActions/details/13724")</f>
        <v>https://esastar-publication.sso.esa.int/nonEsaTenderActions/details/13724</v>
      </c>
    </row>
    <row r="81" spans="1:23" x14ac:dyDescent="0.35">
      <c r="A81" t="s">
        <v>2491</v>
      </c>
      <c r="B81" t="s">
        <v>50</v>
      </c>
      <c r="C81" t="s">
        <v>2492</v>
      </c>
      <c r="D81" t="s">
        <v>34</v>
      </c>
      <c r="E81" s="1">
        <v>45414</v>
      </c>
      <c r="F81" t="s">
        <v>35</v>
      </c>
      <c r="G81" t="s">
        <v>35</v>
      </c>
      <c r="H81" t="s">
        <v>35</v>
      </c>
      <c r="I81" t="s">
        <v>35</v>
      </c>
      <c r="J81" s="1">
        <v>45414</v>
      </c>
      <c r="K81" t="s">
        <v>52</v>
      </c>
      <c r="L81" t="s">
        <v>64</v>
      </c>
      <c r="M81" t="s">
        <v>2210</v>
      </c>
      <c r="N81" t="s">
        <v>2211</v>
      </c>
      <c r="O81" t="s">
        <v>1743</v>
      </c>
      <c r="P81" t="s">
        <v>2212</v>
      </c>
      <c r="Q81" t="s">
        <v>2213</v>
      </c>
      <c r="R81" t="s">
        <v>2215</v>
      </c>
      <c r="S81" t="s">
        <v>2307</v>
      </c>
      <c r="T81" t="s">
        <v>1475</v>
      </c>
      <c r="U81" t="s">
        <v>109</v>
      </c>
      <c r="V81" t="s">
        <v>2259</v>
      </c>
      <c r="W81" t="str">
        <f>HYPERLINK("https://esastar-publication.sso.esa.int/nonEsaTenderActions/details/13719", "https://esastar-publication.sso.esa.int/nonEsaTenderActions/details/13719")</f>
        <v>https://esastar-publication.sso.esa.int/nonEsaTenderActions/details/13719</v>
      </c>
    </row>
    <row r="82" spans="1:23" x14ac:dyDescent="0.35">
      <c r="A82" t="s">
        <v>2493</v>
      </c>
      <c r="B82" t="s">
        <v>50</v>
      </c>
      <c r="C82" t="s">
        <v>2494</v>
      </c>
      <c r="D82" t="s">
        <v>34</v>
      </c>
      <c r="E82" s="1">
        <v>45400</v>
      </c>
      <c r="F82" t="s">
        <v>35</v>
      </c>
      <c r="G82" t="s">
        <v>35</v>
      </c>
      <c r="H82" t="s">
        <v>35</v>
      </c>
      <c r="I82" t="s">
        <v>35</v>
      </c>
      <c r="J82" s="1">
        <v>45400</v>
      </c>
      <c r="K82" t="s">
        <v>52</v>
      </c>
      <c r="L82" t="s">
        <v>64</v>
      </c>
      <c r="M82" t="s">
        <v>2210</v>
      </c>
      <c r="N82" t="s">
        <v>2211</v>
      </c>
      <c r="O82" t="s">
        <v>1743</v>
      </c>
      <c r="P82" t="s">
        <v>2212</v>
      </c>
      <c r="Q82" t="s">
        <v>2213</v>
      </c>
      <c r="R82" t="s">
        <v>2215</v>
      </c>
      <c r="S82" t="s">
        <v>2307</v>
      </c>
      <c r="T82" t="s">
        <v>1475</v>
      </c>
      <c r="U82" t="s">
        <v>109</v>
      </c>
      <c r="V82" t="s">
        <v>2379</v>
      </c>
      <c r="W82" t="str">
        <f>HYPERLINK("https://esastar-publication.sso.esa.int/nonEsaTenderActions/details/13699", "https://esastar-publication.sso.esa.int/nonEsaTenderActions/details/13699")</f>
        <v>https://esastar-publication.sso.esa.int/nonEsaTenderActions/details/13699</v>
      </c>
    </row>
    <row r="83" spans="1:23" hidden="1" x14ac:dyDescent="0.35">
      <c r="A83" t="s">
        <v>2495</v>
      </c>
      <c r="B83" t="s">
        <v>32</v>
      </c>
      <c r="C83" t="s">
        <v>2496</v>
      </c>
      <c r="D83" t="s">
        <v>34</v>
      </c>
      <c r="E83" s="1">
        <v>45352</v>
      </c>
      <c r="F83" s="1">
        <v>45436</v>
      </c>
      <c r="G83" s="1">
        <v>45473</v>
      </c>
      <c r="H83" s="1">
        <v>45473</v>
      </c>
      <c r="I83" s="1">
        <v>45473</v>
      </c>
      <c r="J83" s="1">
        <v>45463</v>
      </c>
      <c r="K83" t="s">
        <v>132</v>
      </c>
      <c r="L83" t="s">
        <v>622</v>
      </c>
      <c r="M83" t="s">
        <v>2382</v>
      </c>
      <c r="N83" t="s">
        <v>2383</v>
      </c>
      <c r="O83" t="s">
        <v>2384</v>
      </c>
      <c r="P83" t="s">
        <v>2199</v>
      </c>
      <c r="Q83" t="s">
        <v>2200</v>
      </c>
      <c r="R83" t="s">
        <v>2385</v>
      </c>
      <c r="S83" t="s">
        <v>2479</v>
      </c>
      <c r="T83" t="s">
        <v>2497</v>
      </c>
      <c r="U83" t="s">
        <v>117</v>
      </c>
      <c r="V83" t="s">
        <v>2480</v>
      </c>
      <c r="W83" t="str">
        <f>HYPERLINK("https://esastar-publication.sso.esa.int/nonEsaTenderActions/details/13637", "https://esastar-publication.sso.esa.int/nonEsaTenderActions/details/13637")</f>
        <v>https://esastar-publication.sso.esa.int/nonEsaTenderActions/details/13637</v>
      </c>
    </row>
    <row r="84" spans="1:23" hidden="1" x14ac:dyDescent="0.35">
      <c r="A84" t="s">
        <v>2498</v>
      </c>
      <c r="B84" t="s">
        <v>32</v>
      </c>
      <c r="C84" t="s">
        <v>2499</v>
      </c>
      <c r="D84" t="s">
        <v>34</v>
      </c>
      <c r="E84" s="1">
        <v>45352</v>
      </c>
      <c r="F84" s="1">
        <v>45399</v>
      </c>
      <c r="G84" s="1">
        <v>45473</v>
      </c>
      <c r="H84" s="1">
        <v>45473</v>
      </c>
      <c r="I84" s="1">
        <v>45473</v>
      </c>
      <c r="J84" s="1">
        <v>45463</v>
      </c>
      <c r="K84" t="s">
        <v>132</v>
      </c>
      <c r="L84" t="s">
        <v>38</v>
      </c>
      <c r="M84" t="s">
        <v>2382</v>
      </c>
      <c r="N84" t="s">
        <v>2383</v>
      </c>
      <c r="O84" t="s">
        <v>2384</v>
      </c>
      <c r="P84" t="s">
        <v>2199</v>
      </c>
      <c r="Q84" t="s">
        <v>2200</v>
      </c>
      <c r="R84" t="s">
        <v>2385</v>
      </c>
      <c r="S84" t="s">
        <v>2479</v>
      </c>
      <c r="T84" t="s">
        <v>2500</v>
      </c>
      <c r="U84" t="s">
        <v>2501</v>
      </c>
      <c r="V84" t="s">
        <v>2480</v>
      </c>
      <c r="W84" t="str">
        <f>HYPERLINK("https://esastar-publication.sso.esa.int/nonEsaTenderActions/details/13635", "https://esastar-publication.sso.esa.int/nonEsaTenderActions/details/13635")</f>
        <v>https://esastar-publication.sso.esa.int/nonEsaTenderActions/details/13635</v>
      </c>
    </row>
    <row r="85" spans="1:23" x14ac:dyDescent="0.35">
      <c r="A85" t="s">
        <v>2502</v>
      </c>
      <c r="B85" t="s">
        <v>50</v>
      </c>
      <c r="C85" t="s">
        <v>2503</v>
      </c>
      <c r="D85" t="s">
        <v>34</v>
      </c>
      <c r="E85" s="1">
        <v>45351</v>
      </c>
      <c r="F85" t="s">
        <v>35</v>
      </c>
      <c r="G85" t="s">
        <v>35</v>
      </c>
      <c r="H85" t="s">
        <v>35</v>
      </c>
      <c r="I85" t="s">
        <v>35</v>
      </c>
      <c r="J85" s="1">
        <v>45351</v>
      </c>
      <c r="K85" t="s">
        <v>52</v>
      </c>
      <c r="L85" t="s">
        <v>163</v>
      </c>
      <c r="M85" t="s">
        <v>2210</v>
      </c>
      <c r="N85" t="s">
        <v>2211</v>
      </c>
      <c r="O85" t="s">
        <v>1743</v>
      </c>
      <c r="P85" t="s">
        <v>2212</v>
      </c>
      <c r="Q85" t="s">
        <v>2213</v>
      </c>
      <c r="R85" t="s">
        <v>2215</v>
      </c>
      <c r="S85" t="s">
        <v>2307</v>
      </c>
      <c r="T85" t="s">
        <v>1475</v>
      </c>
      <c r="U85" t="s">
        <v>109</v>
      </c>
      <c r="V85" t="s">
        <v>2216</v>
      </c>
      <c r="W85" t="str">
        <f>HYPERLINK("https://esastar-publication.sso.esa.int/nonEsaTenderActions/details/13630", "https://esastar-publication.sso.esa.int/nonEsaTenderActions/details/13630")</f>
        <v>https://esastar-publication.sso.esa.int/nonEsaTenderActions/details/13630</v>
      </c>
    </row>
    <row r="86" spans="1:23" x14ac:dyDescent="0.35">
      <c r="A86" t="s">
        <v>2504</v>
      </c>
      <c r="B86" t="s">
        <v>50</v>
      </c>
      <c r="C86" t="s">
        <v>2505</v>
      </c>
      <c r="D86" t="s">
        <v>34</v>
      </c>
      <c r="E86" s="1">
        <v>45351</v>
      </c>
      <c r="F86" t="s">
        <v>35</v>
      </c>
      <c r="G86" t="s">
        <v>35</v>
      </c>
      <c r="H86" t="s">
        <v>35</v>
      </c>
      <c r="I86" t="s">
        <v>35</v>
      </c>
      <c r="J86" s="1">
        <v>45351</v>
      </c>
      <c r="K86" t="s">
        <v>52</v>
      </c>
      <c r="L86" t="s">
        <v>64</v>
      </c>
      <c r="M86" t="s">
        <v>2210</v>
      </c>
      <c r="N86" t="s">
        <v>2211</v>
      </c>
      <c r="O86" t="s">
        <v>1743</v>
      </c>
      <c r="P86" t="s">
        <v>2212</v>
      </c>
      <c r="Q86" t="s">
        <v>2213</v>
      </c>
      <c r="R86" t="s">
        <v>2215</v>
      </c>
      <c r="S86" t="s">
        <v>2307</v>
      </c>
      <c r="T86" t="s">
        <v>1475</v>
      </c>
      <c r="U86" t="s">
        <v>109</v>
      </c>
      <c r="V86" t="s">
        <v>2216</v>
      </c>
      <c r="W86" t="str">
        <f>HYPERLINK("https://esastar-publication.sso.esa.int/nonEsaTenderActions/details/13629", "https://esastar-publication.sso.esa.int/nonEsaTenderActions/details/13629")</f>
        <v>https://esastar-publication.sso.esa.int/nonEsaTenderActions/details/13629</v>
      </c>
    </row>
    <row r="87" spans="1:23" x14ac:dyDescent="0.35">
      <c r="A87" t="s">
        <v>2506</v>
      </c>
      <c r="B87" t="s">
        <v>50</v>
      </c>
      <c r="C87" t="s">
        <v>2507</v>
      </c>
      <c r="D87" t="s">
        <v>34</v>
      </c>
      <c r="E87" s="1">
        <v>45351</v>
      </c>
      <c r="F87" t="s">
        <v>35</v>
      </c>
      <c r="G87" t="s">
        <v>35</v>
      </c>
      <c r="H87" t="s">
        <v>35</v>
      </c>
      <c r="I87" t="s">
        <v>35</v>
      </c>
      <c r="J87" s="1">
        <v>45351</v>
      </c>
      <c r="K87" t="s">
        <v>52</v>
      </c>
      <c r="L87" t="s">
        <v>38</v>
      </c>
      <c r="M87" t="s">
        <v>2210</v>
      </c>
      <c r="N87" t="s">
        <v>2211</v>
      </c>
      <c r="O87" t="s">
        <v>1743</v>
      </c>
      <c r="P87" t="s">
        <v>2212</v>
      </c>
      <c r="Q87" t="s">
        <v>2213</v>
      </c>
      <c r="R87" t="s">
        <v>2215</v>
      </c>
      <c r="S87" t="s">
        <v>2307</v>
      </c>
      <c r="T87" t="s">
        <v>1475</v>
      </c>
      <c r="U87" t="s">
        <v>109</v>
      </c>
      <c r="V87" t="s">
        <v>2216</v>
      </c>
      <c r="W87" t="str">
        <f>HYPERLINK("https://esastar-publication.sso.esa.int/nonEsaTenderActions/details/13628", "https://esastar-publication.sso.esa.int/nonEsaTenderActions/details/13628")</f>
        <v>https://esastar-publication.sso.esa.int/nonEsaTenderActions/details/13628</v>
      </c>
    </row>
    <row r="88" spans="1:23" hidden="1" x14ac:dyDescent="0.35">
      <c r="A88" t="s">
        <v>2508</v>
      </c>
      <c r="B88" t="s">
        <v>32</v>
      </c>
      <c r="C88" t="s">
        <v>2509</v>
      </c>
      <c r="D88" t="s">
        <v>34</v>
      </c>
      <c r="E88" s="1">
        <v>45351</v>
      </c>
      <c r="F88" s="1">
        <v>45923</v>
      </c>
      <c r="G88" s="1">
        <v>45961</v>
      </c>
      <c r="H88" s="1">
        <v>45961</v>
      </c>
      <c r="I88" s="1">
        <v>45961</v>
      </c>
      <c r="J88" s="1">
        <v>45923</v>
      </c>
      <c r="K88" t="s">
        <v>122</v>
      </c>
      <c r="L88" t="s">
        <v>64</v>
      </c>
      <c r="M88" t="s">
        <v>2210</v>
      </c>
      <c r="N88" t="s">
        <v>2211</v>
      </c>
      <c r="O88" t="s">
        <v>1743</v>
      </c>
      <c r="P88" t="s">
        <v>2212</v>
      </c>
      <c r="Q88" t="s">
        <v>2213</v>
      </c>
      <c r="R88" t="s">
        <v>2215</v>
      </c>
      <c r="S88" t="s">
        <v>2307</v>
      </c>
      <c r="T88" t="s">
        <v>1475</v>
      </c>
      <c r="U88" t="s">
        <v>109</v>
      </c>
      <c r="V88" t="s">
        <v>2216</v>
      </c>
      <c r="W88" t="str">
        <f>HYPERLINK("https://esastar-publication.sso.esa.int/nonEsaTenderActions/details/13627", "https://esastar-publication.sso.esa.int/nonEsaTenderActions/details/13627")</f>
        <v>https://esastar-publication.sso.esa.int/nonEsaTenderActions/details/13627</v>
      </c>
    </row>
    <row r="89" spans="1:23" hidden="1" x14ac:dyDescent="0.35">
      <c r="A89" t="s">
        <v>2510</v>
      </c>
      <c r="B89" t="s">
        <v>32</v>
      </c>
      <c r="C89" t="s">
        <v>2511</v>
      </c>
      <c r="D89" t="s">
        <v>34</v>
      </c>
      <c r="E89" s="1">
        <v>45351</v>
      </c>
      <c r="F89" s="1">
        <v>45772</v>
      </c>
      <c r="G89" s="1">
        <v>45807</v>
      </c>
      <c r="H89" s="1">
        <v>45807</v>
      </c>
      <c r="I89" s="1">
        <v>45807</v>
      </c>
      <c r="J89" s="1">
        <v>45772</v>
      </c>
      <c r="K89" t="s">
        <v>122</v>
      </c>
      <c r="L89" t="s">
        <v>64</v>
      </c>
      <c r="M89" t="s">
        <v>2210</v>
      </c>
      <c r="N89" t="s">
        <v>2211</v>
      </c>
      <c r="O89" t="s">
        <v>1743</v>
      </c>
      <c r="P89" t="s">
        <v>2212</v>
      </c>
      <c r="Q89" t="s">
        <v>2213</v>
      </c>
      <c r="R89" t="s">
        <v>2215</v>
      </c>
      <c r="S89" t="s">
        <v>2307</v>
      </c>
      <c r="T89" t="s">
        <v>1475</v>
      </c>
      <c r="U89" t="s">
        <v>109</v>
      </c>
      <c r="V89" t="s">
        <v>2216</v>
      </c>
      <c r="W89" t="str">
        <f>HYPERLINK("https://esastar-publication.sso.esa.int/nonEsaTenderActions/details/13626", "https://esastar-publication.sso.esa.int/nonEsaTenderActions/details/13626")</f>
        <v>https://esastar-publication.sso.esa.int/nonEsaTenderActions/details/13626</v>
      </c>
    </row>
    <row r="90" spans="1:23" x14ac:dyDescent="0.35">
      <c r="A90" t="s">
        <v>2512</v>
      </c>
      <c r="B90" t="s">
        <v>50</v>
      </c>
      <c r="C90" t="s">
        <v>2513</v>
      </c>
      <c r="D90" t="s">
        <v>34</v>
      </c>
      <c r="E90" s="1">
        <v>45351</v>
      </c>
      <c r="F90" t="s">
        <v>35</v>
      </c>
      <c r="G90" t="s">
        <v>35</v>
      </c>
      <c r="H90" t="s">
        <v>35</v>
      </c>
      <c r="I90" t="s">
        <v>35</v>
      </c>
      <c r="J90" s="1">
        <v>45351</v>
      </c>
      <c r="K90" t="s">
        <v>52</v>
      </c>
      <c r="L90" t="s">
        <v>64</v>
      </c>
      <c r="M90" t="s">
        <v>2210</v>
      </c>
      <c r="N90" t="s">
        <v>2211</v>
      </c>
      <c r="O90" t="s">
        <v>1743</v>
      </c>
      <c r="P90" t="s">
        <v>2212</v>
      </c>
      <c r="Q90" t="s">
        <v>2213</v>
      </c>
      <c r="R90" t="s">
        <v>2215</v>
      </c>
      <c r="S90" t="s">
        <v>2307</v>
      </c>
      <c r="T90" t="s">
        <v>1475</v>
      </c>
      <c r="U90" t="s">
        <v>109</v>
      </c>
      <c r="V90" t="s">
        <v>2216</v>
      </c>
      <c r="W90" t="str">
        <f>HYPERLINK("https://esastar-publication.sso.esa.int/nonEsaTenderActions/details/13625", "https://esastar-publication.sso.esa.int/nonEsaTenderActions/details/13625")</f>
        <v>https://esastar-publication.sso.esa.int/nonEsaTenderActions/details/13625</v>
      </c>
    </row>
    <row r="91" spans="1:23" x14ac:dyDescent="0.35">
      <c r="A91" t="s">
        <v>2514</v>
      </c>
      <c r="B91" t="s">
        <v>50</v>
      </c>
      <c r="C91" t="s">
        <v>2515</v>
      </c>
      <c r="D91" t="s">
        <v>34</v>
      </c>
      <c r="E91" s="1">
        <v>45351</v>
      </c>
      <c r="F91" t="s">
        <v>35</v>
      </c>
      <c r="G91" t="s">
        <v>35</v>
      </c>
      <c r="H91" t="s">
        <v>35</v>
      </c>
      <c r="I91" t="s">
        <v>35</v>
      </c>
      <c r="J91" s="1">
        <v>45351</v>
      </c>
      <c r="K91" t="s">
        <v>52</v>
      </c>
      <c r="L91" t="s">
        <v>38</v>
      </c>
      <c r="M91" t="s">
        <v>2210</v>
      </c>
      <c r="N91" t="s">
        <v>2211</v>
      </c>
      <c r="O91" t="s">
        <v>1743</v>
      </c>
      <c r="P91" t="s">
        <v>2212</v>
      </c>
      <c r="Q91" t="s">
        <v>2213</v>
      </c>
      <c r="R91" t="s">
        <v>2215</v>
      </c>
      <c r="S91" t="s">
        <v>2307</v>
      </c>
      <c r="T91" t="s">
        <v>1475</v>
      </c>
      <c r="U91" t="s">
        <v>109</v>
      </c>
      <c r="V91" t="s">
        <v>2216</v>
      </c>
      <c r="W91" t="str">
        <f>HYPERLINK("https://esastar-publication.sso.esa.int/nonEsaTenderActions/details/13624", "https://esastar-publication.sso.esa.int/nonEsaTenderActions/details/13624")</f>
        <v>https://esastar-publication.sso.esa.int/nonEsaTenderActions/details/13624</v>
      </c>
    </row>
    <row r="92" spans="1:23" x14ac:dyDescent="0.35">
      <c r="A92" t="s">
        <v>2516</v>
      </c>
      <c r="B92" t="s">
        <v>50</v>
      </c>
      <c r="C92" t="s">
        <v>2517</v>
      </c>
      <c r="D92" t="s">
        <v>34</v>
      </c>
      <c r="E92" s="1">
        <v>45351</v>
      </c>
      <c r="F92" t="s">
        <v>35</v>
      </c>
      <c r="G92" t="s">
        <v>35</v>
      </c>
      <c r="H92" t="s">
        <v>35</v>
      </c>
      <c r="I92" t="s">
        <v>35</v>
      </c>
      <c r="J92" s="1">
        <v>45351</v>
      </c>
      <c r="K92" t="s">
        <v>52</v>
      </c>
      <c r="L92" t="s">
        <v>38</v>
      </c>
      <c r="M92" t="s">
        <v>2210</v>
      </c>
      <c r="N92" t="s">
        <v>2211</v>
      </c>
      <c r="O92" t="s">
        <v>1743</v>
      </c>
      <c r="P92" t="s">
        <v>2212</v>
      </c>
      <c r="Q92" t="s">
        <v>2213</v>
      </c>
      <c r="R92" t="s">
        <v>2215</v>
      </c>
      <c r="S92" t="s">
        <v>2307</v>
      </c>
      <c r="T92" t="s">
        <v>1475</v>
      </c>
      <c r="U92" t="s">
        <v>109</v>
      </c>
      <c r="V92" t="s">
        <v>2216</v>
      </c>
      <c r="W92" t="str">
        <f>HYPERLINK("https://esastar-publication.sso.esa.int/nonEsaTenderActions/details/13623", "https://esastar-publication.sso.esa.int/nonEsaTenderActions/details/13623")</f>
        <v>https://esastar-publication.sso.esa.int/nonEsaTenderActions/details/13623</v>
      </c>
    </row>
    <row r="93" spans="1:23" x14ac:dyDescent="0.35">
      <c r="A93" t="s">
        <v>2518</v>
      </c>
      <c r="B93" t="s">
        <v>50</v>
      </c>
      <c r="C93" t="s">
        <v>2519</v>
      </c>
      <c r="D93" t="s">
        <v>34</v>
      </c>
      <c r="E93" s="1">
        <v>45351</v>
      </c>
      <c r="F93" t="s">
        <v>35</v>
      </c>
      <c r="G93" t="s">
        <v>35</v>
      </c>
      <c r="H93" t="s">
        <v>35</v>
      </c>
      <c r="I93" t="s">
        <v>35</v>
      </c>
      <c r="J93" s="1">
        <v>45351</v>
      </c>
      <c r="K93" t="s">
        <v>52</v>
      </c>
      <c r="L93" t="s">
        <v>64</v>
      </c>
      <c r="M93" t="s">
        <v>2210</v>
      </c>
      <c r="N93" t="s">
        <v>2211</v>
      </c>
      <c r="O93" t="s">
        <v>1743</v>
      </c>
      <c r="P93" t="s">
        <v>2212</v>
      </c>
      <c r="Q93" t="s">
        <v>2213</v>
      </c>
      <c r="R93" t="s">
        <v>2215</v>
      </c>
      <c r="S93" t="s">
        <v>2307</v>
      </c>
      <c r="T93" t="s">
        <v>2520</v>
      </c>
      <c r="U93" t="s">
        <v>109</v>
      </c>
      <c r="V93" t="s">
        <v>2216</v>
      </c>
      <c r="W93" t="str">
        <f>HYPERLINK("https://esastar-publication.sso.esa.int/nonEsaTenderActions/details/13622", "https://esastar-publication.sso.esa.int/nonEsaTenderActions/details/13622")</f>
        <v>https://esastar-publication.sso.esa.int/nonEsaTenderActions/details/13622</v>
      </c>
    </row>
    <row r="94" spans="1:23" x14ac:dyDescent="0.35">
      <c r="A94" t="s">
        <v>2521</v>
      </c>
      <c r="B94" t="s">
        <v>50</v>
      </c>
      <c r="C94" t="s">
        <v>2522</v>
      </c>
      <c r="D94" t="s">
        <v>34</v>
      </c>
      <c r="E94" s="1">
        <v>45351</v>
      </c>
      <c r="F94" t="s">
        <v>35</v>
      </c>
      <c r="G94" t="s">
        <v>35</v>
      </c>
      <c r="H94" t="s">
        <v>35</v>
      </c>
      <c r="I94" t="s">
        <v>35</v>
      </c>
      <c r="J94" s="1">
        <v>45351</v>
      </c>
      <c r="K94" t="s">
        <v>52</v>
      </c>
      <c r="L94" t="s">
        <v>64</v>
      </c>
      <c r="M94" t="s">
        <v>2210</v>
      </c>
      <c r="N94" t="s">
        <v>2211</v>
      </c>
      <c r="O94" t="s">
        <v>1743</v>
      </c>
      <c r="P94" t="s">
        <v>2212</v>
      </c>
      <c r="Q94" t="s">
        <v>2213</v>
      </c>
      <c r="R94" t="s">
        <v>2215</v>
      </c>
      <c r="S94" t="s">
        <v>2307</v>
      </c>
      <c r="T94" t="s">
        <v>1475</v>
      </c>
      <c r="U94" t="s">
        <v>109</v>
      </c>
      <c r="V94" t="s">
        <v>2216</v>
      </c>
      <c r="W94" t="str">
        <f>HYPERLINK("https://esastar-publication.sso.esa.int/nonEsaTenderActions/details/13621", "https://esastar-publication.sso.esa.int/nonEsaTenderActions/details/13621")</f>
        <v>https://esastar-publication.sso.esa.int/nonEsaTenderActions/details/13621</v>
      </c>
    </row>
    <row r="95" spans="1:23" x14ac:dyDescent="0.35">
      <c r="A95" t="s">
        <v>2523</v>
      </c>
      <c r="B95" t="s">
        <v>50</v>
      </c>
      <c r="C95" t="s">
        <v>2524</v>
      </c>
      <c r="D95" t="s">
        <v>34</v>
      </c>
      <c r="E95" s="1">
        <v>45351</v>
      </c>
      <c r="F95" t="s">
        <v>35</v>
      </c>
      <c r="G95" t="s">
        <v>35</v>
      </c>
      <c r="H95" t="s">
        <v>35</v>
      </c>
      <c r="I95" t="s">
        <v>35</v>
      </c>
      <c r="J95" s="1">
        <v>45351</v>
      </c>
      <c r="K95" t="s">
        <v>52</v>
      </c>
      <c r="L95" t="s">
        <v>2405</v>
      </c>
      <c r="M95" t="s">
        <v>2210</v>
      </c>
      <c r="N95" t="s">
        <v>2211</v>
      </c>
      <c r="O95" t="s">
        <v>1743</v>
      </c>
      <c r="P95" t="s">
        <v>2212</v>
      </c>
      <c r="Q95" t="s">
        <v>2213</v>
      </c>
      <c r="R95" t="s">
        <v>2215</v>
      </c>
      <c r="S95" t="s">
        <v>2307</v>
      </c>
      <c r="T95" t="s">
        <v>1475</v>
      </c>
      <c r="U95" t="s">
        <v>109</v>
      </c>
      <c r="V95" t="s">
        <v>2216</v>
      </c>
      <c r="W95" t="str">
        <f>HYPERLINK("https://esastar-publication.sso.esa.int/nonEsaTenderActions/details/13620", "https://esastar-publication.sso.esa.int/nonEsaTenderActions/details/13620")</f>
        <v>https://esastar-publication.sso.esa.int/nonEsaTenderActions/details/13620</v>
      </c>
    </row>
    <row r="96" spans="1:23" x14ac:dyDescent="0.35">
      <c r="A96" t="s">
        <v>2525</v>
      </c>
      <c r="B96" t="s">
        <v>50</v>
      </c>
      <c r="C96" t="s">
        <v>2526</v>
      </c>
      <c r="D96" t="s">
        <v>34</v>
      </c>
      <c r="E96" s="1">
        <v>45282</v>
      </c>
      <c r="F96" t="s">
        <v>35</v>
      </c>
      <c r="G96" t="s">
        <v>35</v>
      </c>
      <c r="H96" t="s">
        <v>35</v>
      </c>
      <c r="I96" t="s">
        <v>35</v>
      </c>
      <c r="J96" s="1">
        <v>45282</v>
      </c>
      <c r="K96" t="s">
        <v>52</v>
      </c>
      <c r="L96" t="s">
        <v>64</v>
      </c>
      <c r="M96" t="s">
        <v>2210</v>
      </c>
      <c r="N96" t="s">
        <v>2211</v>
      </c>
      <c r="O96" t="s">
        <v>1743</v>
      </c>
      <c r="P96" t="s">
        <v>2212</v>
      </c>
      <c r="Q96" t="s">
        <v>2213</v>
      </c>
      <c r="R96" t="s">
        <v>2215</v>
      </c>
      <c r="S96" t="s">
        <v>2307</v>
      </c>
      <c r="T96" t="s">
        <v>1475</v>
      </c>
      <c r="U96" t="s">
        <v>109</v>
      </c>
      <c r="V96" t="s">
        <v>2216</v>
      </c>
      <c r="W96" t="str">
        <f>HYPERLINK("https://esastar-publication.sso.esa.int/nonEsaTenderActions/details/13501", "https://esastar-publication.sso.esa.int/nonEsaTenderActions/details/13501")</f>
        <v>https://esastar-publication.sso.esa.int/nonEsaTenderActions/details/13501</v>
      </c>
    </row>
    <row r="97" spans="1:23" hidden="1" x14ac:dyDescent="0.35">
      <c r="A97" t="s">
        <v>2527</v>
      </c>
      <c r="B97" t="s">
        <v>32</v>
      </c>
      <c r="C97" t="s">
        <v>2528</v>
      </c>
      <c r="D97" t="s">
        <v>34</v>
      </c>
      <c r="E97" s="1">
        <v>45282</v>
      </c>
      <c r="F97" s="1">
        <v>46125</v>
      </c>
      <c r="G97" s="1">
        <v>46161</v>
      </c>
      <c r="H97" s="1">
        <v>46161</v>
      </c>
      <c r="I97" s="1">
        <v>46161</v>
      </c>
      <c r="J97" s="1">
        <v>46125</v>
      </c>
      <c r="K97" t="s">
        <v>122</v>
      </c>
      <c r="L97" t="s">
        <v>64</v>
      </c>
      <c r="M97" t="s">
        <v>2210</v>
      </c>
      <c r="N97" t="s">
        <v>2211</v>
      </c>
      <c r="O97" t="s">
        <v>1743</v>
      </c>
      <c r="P97" t="s">
        <v>2212</v>
      </c>
      <c r="Q97" t="s">
        <v>2213</v>
      </c>
      <c r="R97" t="s">
        <v>2215</v>
      </c>
      <c r="S97" t="s">
        <v>2307</v>
      </c>
      <c r="T97" t="s">
        <v>1475</v>
      </c>
      <c r="U97" t="s">
        <v>109</v>
      </c>
      <c r="V97" t="s">
        <v>2216</v>
      </c>
      <c r="W97" t="str">
        <f>HYPERLINK("https://esastar-publication.sso.esa.int/nonEsaTenderActions/details/13500", "https://esastar-publication.sso.esa.int/nonEsaTenderActions/details/13500")</f>
        <v>https://esastar-publication.sso.esa.int/nonEsaTenderActions/details/13500</v>
      </c>
    </row>
    <row r="98" spans="1:23" hidden="1" x14ac:dyDescent="0.35">
      <c r="A98" t="s">
        <v>2529</v>
      </c>
      <c r="B98" t="s">
        <v>32</v>
      </c>
      <c r="C98" t="s">
        <v>2530</v>
      </c>
      <c r="D98" t="s">
        <v>34</v>
      </c>
      <c r="E98" s="1">
        <v>45281</v>
      </c>
      <c r="F98" s="1">
        <v>45337</v>
      </c>
      <c r="G98" s="1">
        <v>46934</v>
      </c>
      <c r="H98" s="1">
        <v>46934</v>
      </c>
      <c r="I98" s="1">
        <v>46934</v>
      </c>
      <c r="J98" s="1">
        <v>46300</v>
      </c>
      <c r="K98" t="s">
        <v>36</v>
      </c>
      <c r="L98" t="s">
        <v>64</v>
      </c>
      <c r="M98" t="s">
        <v>1665</v>
      </c>
      <c r="N98" t="s">
        <v>2531</v>
      </c>
      <c r="O98" t="s">
        <v>533</v>
      </c>
      <c r="P98" t="s">
        <v>2532</v>
      </c>
      <c r="Q98" t="s">
        <v>2533</v>
      </c>
      <c r="R98" t="s">
        <v>2534</v>
      </c>
      <c r="S98" t="s">
        <v>2535</v>
      </c>
      <c r="T98" t="s">
        <v>839</v>
      </c>
      <c r="U98" t="s">
        <v>227</v>
      </c>
      <c r="V98" t="s">
        <v>1652</v>
      </c>
      <c r="W98" t="str">
        <f>HYPERLINK("https://esastar-publication.sso.esa.int/nonEsaTenderActions/details/13494", "https://esastar-publication.sso.esa.int/nonEsaTenderActions/details/13494")</f>
        <v>https://esastar-publication.sso.esa.int/nonEsaTenderActions/details/13494</v>
      </c>
    </row>
    <row r="99" spans="1:23" x14ac:dyDescent="0.35">
      <c r="A99" t="s">
        <v>2536</v>
      </c>
      <c r="B99" t="s">
        <v>50</v>
      </c>
      <c r="C99" t="s">
        <v>2537</v>
      </c>
      <c r="D99" t="s">
        <v>34</v>
      </c>
      <c r="E99" s="1">
        <v>45250</v>
      </c>
      <c r="F99" t="s">
        <v>35</v>
      </c>
      <c r="G99" t="s">
        <v>35</v>
      </c>
      <c r="H99" t="s">
        <v>35</v>
      </c>
      <c r="I99" t="s">
        <v>35</v>
      </c>
      <c r="J99" s="1">
        <v>45250</v>
      </c>
      <c r="K99" t="s">
        <v>52</v>
      </c>
      <c r="L99" t="s">
        <v>64</v>
      </c>
      <c r="M99" t="s">
        <v>2210</v>
      </c>
      <c r="N99" t="s">
        <v>2211</v>
      </c>
      <c r="O99" t="s">
        <v>1743</v>
      </c>
      <c r="P99" t="s">
        <v>2212</v>
      </c>
      <c r="Q99" t="s">
        <v>2213</v>
      </c>
      <c r="R99" t="s">
        <v>2215</v>
      </c>
      <c r="S99" t="s">
        <v>2307</v>
      </c>
      <c r="T99" t="s">
        <v>1475</v>
      </c>
      <c r="U99" t="s">
        <v>109</v>
      </c>
      <c r="V99" t="s">
        <v>2216</v>
      </c>
      <c r="W99" t="str">
        <f>HYPERLINK("https://esastar-publication.sso.esa.int/nonEsaTenderActions/details/13456", "https://esastar-publication.sso.esa.int/nonEsaTenderActions/details/13456")</f>
        <v>https://esastar-publication.sso.esa.int/nonEsaTenderActions/details/13456</v>
      </c>
    </row>
    <row r="100" spans="1:23" x14ac:dyDescent="0.35">
      <c r="A100" t="s">
        <v>2538</v>
      </c>
      <c r="B100" t="s">
        <v>50</v>
      </c>
      <c r="C100" t="s">
        <v>2539</v>
      </c>
      <c r="D100" t="s">
        <v>34</v>
      </c>
      <c r="E100" s="1">
        <v>45250</v>
      </c>
      <c r="F100" t="s">
        <v>35</v>
      </c>
      <c r="G100" t="s">
        <v>35</v>
      </c>
      <c r="H100" t="s">
        <v>35</v>
      </c>
      <c r="I100" t="s">
        <v>35</v>
      </c>
      <c r="J100" s="1">
        <v>45250</v>
      </c>
      <c r="K100" t="s">
        <v>52</v>
      </c>
      <c r="L100" t="s">
        <v>163</v>
      </c>
      <c r="M100" t="s">
        <v>2210</v>
      </c>
      <c r="N100" t="s">
        <v>2211</v>
      </c>
      <c r="O100" t="s">
        <v>1743</v>
      </c>
      <c r="P100" t="s">
        <v>2212</v>
      </c>
      <c r="Q100" t="s">
        <v>2213</v>
      </c>
      <c r="R100" t="s">
        <v>2215</v>
      </c>
      <c r="S100" t="s">
        <v>2307</v>
      </c>
      <c r="T100" t="s">
        <v>1475</v>
      </c>
      <c r="U100" t="s">
        <v>109</v>
      </c>
      <c r="V100" t="s">
        <v>2216</v>
      </c>
      <c r="W100" t="str">
        <f>HYPERLINK("https://esastar-publication.sso.esa.int/nonEsaTenderActions/details/13455", "https://esastar-publication.sso.esa.int/nonEsaTenderActions/details/13455")</f>
        <v>https://esastar-publication.sso.esa.int/nonEsaTenderActions/details/13455</v>
      </c>
    </row>
    <row r="101" spans="1:23" x14ac:dyDescent="0.35">
      <c r="A101" t="s">
        <v>2540</v>
      </c>
      <c r="B101" t="s">
        <v>50</v>
      </c>
      <c r="C101" t="s">
        <v>2541</v>
      </c>
      <c r="D101" t="s">
        <v>34</v>
      </c>
      <c r="E101" s="1">
        <v>45212</v>
      </c>
      <c r="F101" t="s">
        <v>35</v>
      </c>
      <c r="G101" t="s">
        <v>35</v>
      </c>
      <c r="H101" t="s">
        <v>35</v>
      </c>
      <c r="I101" t="s">
        <v>35</v>
      </c>
      <c r="J101" s="1">
        <v>45212</v>
      </c>
      <c r="K101" t="s">
        <v>52</v>
      </c>
      <c r="L101" t="s">
        <v>38</v>
      </c>
      <c r="M101" t="s">
        <v>2210</v>
      </c>
      <c r="N101" t="s">
        <v>2211</v>
      </c>
      <c r="O101" t="s">
        <v>1743</v>
      </c>
      <c r="P101" t="s">
        <v>2212</v>
      </c>
      <c r="Q101" t="s">
        <v>2213</v>
      </c>
      <c r="R101" t="s">
        <v>2542</v>
      </c>
      <c r="S101" t="s">
        <v>2307</v>
      </c>
      <c r="T101" t="s">
        <v>1475</v>
      </c>
      <c r="U101" t="s">
        <v>2543</v>
      </c>
      <c r="V101" t="s">
        <v>1918</v>
      </c>
      <c r="W101" t="str">
        <f>HYPERLINK("https://esastar-publication.sso.esa.int/nonEsaTenderActions/details/13388", "https://esastar-publication.sso.esa.int/nonEsaTenderActions/details/13388")</f>
        <v>https://esastar-publication.sso.esa.int/nonEsaTenderActions/details/13388</v>
      </c>
    </row>
    <row r="102" spans="1:23" hidden="1" x14ac:dyDescent="0.35">
      <c r="A102" t="s">
        <v>2544</v>
      </c>
      <c r="B102" t="s">
        <v>32</v>
      </c>
      <c r="C102" t="s">
        <v>2545</v>
      </c>
      <c r="D102" t="s">
        <v>34</v>
      </c>
      <c r="E102" s="1">
        <v>45212</v>
      </c>
      <c r="F102" s="1">
        <v>45218</v>
      </c>
      <c r="G102" s="1">
        <v>45233</v>
      </c>
      <c r="H102" s="1">
        <v>45233</v>
      </c>
      <c r="I102" s="1">
        <v>45233</v>
      </c>
      <c r="J102" s="1">
        <v>45218</v>
      </c>
      <c r="K102" t="s">
        <v>122</v>
      </c>
      <c r="L102" t="s">
        <v>38</v>
      </c>
      <c r="M102" t="s">
        <v>2210</v>
      </c>
      <c r="N102" t="s">
        <v>2211</v>
      </c>
      <c r="O102" t="s">
        <v>1743</v>
      </c>
      <c r="P102" t="s">
        <v>2212</v>
      </c>
      <c r="Q102" t="s">
        <v>2213</v>
      </c>
      <c r="R102" t="s">
        <v>2322</v>
      </c>
      <c r="S102" t="s">
        <v>2307</v>
      </c>
      <c r="T102" t="s">
        <v>1475</v>
      </c>
      <c r="U102" t="s">
        <v>2546</v>
      </c>
      <c r="V102" t="s">
        <v>2547</v>
      </c>
      <c r="W102" t="str">
        <f>HYPERLINK("https://esastar-publication.sso.esa.int/nonEsaTenderActions/details/13176", "https://esastar-publication.sso.esa.int/nonEsaTenderActions/details/13176")</f>
        <v>https://esastar-publication.sso.esa.int/nonEsaTenderActions/details/13176</v>
      </c>
    </row>
    <row r="103" spans="1:23" x14ac:dyDescent="0.35">
      <c r="A103" t="s">
        <v>2548</v>
      </c>
      <c r="B103" t="s">
        <v>50</v>
      </c>
      <c r="C103" t="s">
        <v>2218</v>
      </c>
      <c r="D103" t="s">
        <v>34</v>
      </c>
      <c r="E103" s="1">
        <v>45195</v>
      </c>
      <c r="F103" t="s">
        <v>35</v>
      </c>
      <c r="G103" t="s">
        <v>35</v>
      </c>
      <c r="H103" t="s">
        <v>35</v>
      </c>
      <c r="I103" t="s">
        <v>35</v>
      </c>
      <c r="J103" s="1">
        <v>45195</v>
      </c>
      <c r="K103" t="s">
        <v>52</v>
      </c>
      <c r="L103" t="s">
        <v>163</v>
      </c>
      <c r="M103" t="s">
        <v>2210</v>
      </c>
      <c r="N103" t="s">
        <v>2211</v>
      </c>
      <c r="O103" t="s">
        <v>1743</v>
      </c>
      <c r="P103" t="s">
        <v>2212</v>
      </c>
      <c r="Q103" t="s">
        <v>2213</v>
      </c>
      <c r="R103" t="s">
        <v>2542</v>
      </c>
      <c r="S103" t="s">
        <v>2307</v>
      </c>
      <c r="T103" t="s">
        <v>1475</v>
      </c>
      <c r="U103" t="s">
        <v>1765</v>
      </c>
      <c r="V103" t="s">
        <v>2547</v>
      </c>
      <c r="W103" t="str">
        <f>HYPERLINK("https://esastar-publication.sso.esa.int/nonEsaTenderActions/details/13367", "https://esastar-publication.sso.esa.int/nonEsaTenderActions/details/13367")</f>
        <v>https://esastar-publication.sso.esa.int/nonEsaTenderActions/details/13367</v>
      </c>
    </row>
    <row r="104" spans="1:23" x14ac:dyDescent="0.35">
      <c r="A104" t="s">
        <v>2549</v>
      </c>
      <c r="B104" t="s">
        <v>50</v>
      </c>
      <c r="C104" t="s">
        <v>2550</v>
      </c>
      <c r="D104" t="s">
        <v>34</v>
      </c>
      <c r="E104" s="1">
        <v>45181</v>
      </c>
      <c r="F104" t="s">
        <v>35</v>
      </c>
      <c r="G104" t="s">
        <v>35</v>
      </c>
      <c r="H104" t="s">
        <v>35</v>
      </c>
      <c r="I104" t="s">
        <v>35</v>
      </c>
      <c r="J104" s="1">
        <v>45181</v>
      </c>
      <c r="K104" t="s">
        <v>52</v>
      </c>
      <c r="L104" t="s">
        <v>38</v>
      </c>
      <c r="M104" t="s">
        <v>2210</v>
      </c>
      <c r="N104" t="s">
        <v>2211</v>
      </c>
      <c r="O104" t="s">
        <v>1743</v>
      </c>
      <c r="P104" t="s">
        <v>2212</v>
      </c>
      <c r="Q104" t="s">
        <v>2213</v>
      </c>
      <c r="R104" t="s">
        <v>2542</v>
      </c>
      <c r="S104" t="s">
        <v>2307</v>
      </c>
      <c r="T104" t="s">
        <v>2551</v>
      </c>
      <c r="U104" t="s">
        <v>109</v>
      </c>
      <c r="V104" t="s">
        <v>2259</v>
      </c>
      <c r="W104" t="str">
        <f>HYPERLINK("https://esastar-publication.sso.esa.int/nonEsaTenderActions/details/13340", "https://esastar-publication.sso.esa.int/nonEsaTenderActions/details/13340")</f>
        <v>https://esastar-publication.sso.esa.int/nonEsaTenderActions/details/13340</v>
      </c>
    </row>
    <row r="105" spans="1:23" ht="29" hidden="1" x14ac:dyDescent="0.35">
      <c r="A105" t="s">
        <v>2552</v>
      </c>
      <c r="B105" t="s">
        <v>32</v>
      </c>
      <c r="C105" t="s">
        <v>2553</v>
      </c>
      <c r="D105" t="s">
        <v>34</v>
      </c>
      <c r="E105" s="1">
        <v>45154</v>
      </c>
      <c r="F105" s="1">
        <v>45154</v>
      </c>
      <c r="G105" s="1">
        <v>45329</v>
      </c>
      <c r="H105" s="1">
        <v>45329</v>
      </c>
      <c r="I105" s="1">
        <v>45329</v>
      </c>
      <c r="J105" s="1">
        <v>45329</v>
      </c>
      <c r="K105" t="s">
        <v>2230</v>
      </c>
      <c r="L105" t="s">
        <v>64</v>
      </c>
      <c r="M105" t="s">
        <v>2554</v>
      </c>
      <c r="N105" t="s">
        <v>2555</v>
      </c>
      <c r="O105" t="s">
        <v>2556</v>
      </c>
      <c r="P105" t="s">
        <v>2199</v>
      </c>
      <c r="Q105" t="s">
        <v>2200</v>
      </c>
      <c r="R105" t="s">
        <v>2557</v>
      </c>
      <c r="S105" t="s">
        <v>2558</v>
      </c>
      <c r="T105" t="s">
        <v>2559</v>
      </c>
      <c r="U105" t="s">
        <v>2356</v>
      </c>
      <c r="V105" t="s">
        <v>2560</v>
      </c>
      <c r="W105" t="str">
        <f>HYPERLINK("https://esastar-publication.sso.esa.int/nonEsaTenderActions/details/13297", "https://esastar-publication.sso.esa.int/nonEsaTenderActions/details/13297")</f>
        <v>https://esastar-publication.sso.esa.int/nonEsaTenderActions/details/13297</v>
      </c>
    </row>
    <row r="106" spans="1:23" hidden="1" x14ac:dyDescent="0.35">
      <c r="A106" t="s">
        <v>2561</v>
      </c>
      <c r="B106" t="s">
        <v>32</v>
      </c>
      <c r="C106" t="s">
        <v>2562</v>
      </c>
      <c r="D106" t="s">
        <v>34</v>
      </c>
      <c r="E106" s="1">
        <v>45140</v>
      </c>
      <c r="F106" s="1">
        <v>46294</v>
      </c>
      <c r="G106" s="1">
        <v>46331</v>
      </c>
      <c r="H106" s="1">
        <v>46331</v>
      </c>
      <c r="I106" s="1">
        <v>46331</v>
      </c>
      <c r="J106" s="1">
        <v>46294</v>
      </c>
      <c r="K106" t="s">
        <v>122</v>
      </c>
      <c r="L106" t="s">
        <v>64</v>
      </c>
      <c r="M106" t="s">
        <v>2210</v>
      </c>
      <c r="N106" t="s">
        <v>2211</v>
      </c>
      <c r="O106" t="s">
        <v>1743</v>
      </c>
      <c r="P106" t="s">
        <v>2212</v>
      </c>
      <c r="Q106" t="s">
        <v>2213</v>
      </c>
      <c r="R106" t="s">
        <v>2307</v>
      </c>
      <c r="S106" t="s">
        <v>2563</v>
      </c>
      <c r="T106" t="s">
        <v>1475</v>
      </c>
      <c r="U106" t="s">
        <v>2564</v>
      </c>
      <c r="V106" t="s">
        <v>2565</v>
      </c>
      <c r="W106" t="str">
        <f>HYPERLINK("https://esastar-publication.sso.esa.int/nonEsaTenderActions/details/13288", "https://esastar-publication.sso.esa.int/nonEsaTenderActions/details/13288")</f>
        <v>https://esastar-publication.sso.esa.int/nonEsaTenderActions/details/13288</v>
      </c>
    </row>
    <row r="107" spans="1:23" hidden="1" x14ac:dyDescent="0.35">
      <c r="A107" t="s">
        <v>2566</v>
      </c>
      <c r="B107" t="s">
        <v>32</v>
      </c>
      <c r="C107" t="s">
        <v>2567</v>
      </c>
      <c r="D107" t="s">
        <v>34</v>
      </c>
      <c r="E107" s="1">
        <v>45140</v>
      </c>
      <c r="F107" s="1">
        <v>46210</v>
      </c>
      <c r="G107" s="1">
        <v>46286</v>
      </c>
      <c r="H107" s="1">
        <v>46286</v>
      </c>
      <c r="I107" s="1">
        <v>46286</v>
      </c>
      <c r="J107" s="1">
        <v>46210</v>
      </c>
      <c r="K107" t="s">
        <v>122</v>
      </c>
      <c r="L107" t="s">
        <v>64</v>
      </c>
      <c r="M107" t="s">
        <v>2210</v>
      </c>
      <c r="N107" t="s">
        <v>2211</v>
      </c>
      <c r="O107" t="s">
        <v>1743</v>
      </c>
      <c r="P107" t="s">
        <v>2212</v>
      </c>
      <c r="Q107" t="s">
        <v>2213</v>
      </c>
      <c r="R107" t="s">
        <v>2307</v>
      </c>
      <c r="S107" t="s">
        <v>2563</v>
      </c>
      <c r="T107" t="s">
        <v>2289</v>
      </c>
      <c r="U107" t="s">
        <v>801</v>
      </c>
      <c r="V107" t="s">
        <v>2413</v>
      </c>
      <c r="W107" t="str">
        <f>HYPERLINK("https://esastar-publication.sso.esa.int/nonEsaTenderActions/details/13287", "https://esastar-publication.sso.esa.int/nonEsaTenderActions/details/13287")</f>
        <v>https://esastar-publication.sso.esa.int/nonEsaTenderActions/details/13287</v>
      </c>
    </row>
    <row r="108" spans="1:23" hidden="1" x14ac:dyDescent="0.35">
      <c r="A108" t="s">
        <v>2568</v>
      </c>
      <c r="B108" t="s">
        <v>32</v>
      </c>
      <c r="C108" t="s">
        <v>2569</v>
      </c>
      <c r="D108" t="s">
        <v>34</v>
      </c>
      <c r="E108" s="1">
        <v>45134</v>
      </c>
      <c r="F108" s="1">
        <v>46097</v>
      </c>
      <c r="G108" s="1">
        <v>46146</v>
      </c>
      <c r="H108" s="1">
        <v>46146</v>
      </c>
      <c r="I108" s="1">
        <v>46146</v>
      </c>
      <c r="J108" s="1">
        <v>46097</v>
      </c>
      <c r="K108" t="s">
        <v>122</v>
      </c>
      <c r="L108" t="s">
        <v>622</v>
      </c>
      <c r="M108" t="s">
        <v>2210</v>
      </c>
      <c r="N108" t="s">
        <v>2211</v>
      </c>
      <c r="O108" t="s">
        <v>1743</v>
      </c>
      <c r="P108" t="s">
        <v>2212</v>
      </c>
      <c r="Q108" t="s">
        <v>2213</v>
      </c>
      <c r="R108" t="s">
        <v>2307</v>
      </c>
      <c r="S108" t="s">
        <v>2542</v>
      </c>
      <c r="T108" t="s">
        <v>1475</v>
      </c>
      <c r="U108" t="s">
        <v>109</v>
      </c>
      <c r="V108" t="s">
        <v>2216</v>
      </c>
      <c r="W108" t="str">
        <f>HYPERLINK("https://esastar-publication.sso.esa.int/nonEsaTenderActions/details/13254", "https://esastar-publication.sso.esa.int/nonEsaTenderActions/details/13254")</f>
        <v>https://esastar-publication.sso.esa.int/nonEsaTenderActions/details/13254</v>
      </c>
    </row>
    <row r="109" spans="1:23" x14ac:dyDescent="0.35">
      <c r="A109" t="s">
        <v>2570</v>
      </c>
      <c r="B109" t="s">
        <v>50</v>
      </c>
      <c r="C109" t="s">
        <v>2571</v>
      </c>
      <c r="D109" t="s">
        <v>34</v>
      </c>
      <c r="E109" s="1">
        <v>45134</v>
      </c>
      <c r="F109" t="s">
        <v>35</v>
      </c>
      <c r="G109" t="s">
        <v>35</v>
      </c>
      <c r="H109" t="s">
        <v>35</v>
      </c>
      <c r="I109" t="s">
        <v>35</v>
      </c>
      <c r="J109" s="1">
        <v>45134</v>
      </c>
      <c r="K109" t="s">
        <v>52</v>
      </c>
      <c r="L109" t="s">
        <v>38</v>
      </c>
      <c r="M109" t="s">
        <v>2210</v>
      </c>
      <c r="N109" t="s">
        <v>2211</v>
      </c>
      <c r="O109" t="s">
        <v>1743</v>
      </c>
      <c r="P109" t="s">
        <v>2212</v>
      </c>
      <c r="Q109" t="s">
        <v>2213</v>
      </c>
      <c r="R109" t="s">
        <v>2307</v>
      </c>
      <c r="S109" t="s">
        <v>2542</v>
      </c>
      <c r="T109" t="s">
        <v>1475</v>
      </c>
      <c r="U109" t="s">
        <v>109</v>
      </c>
      <c r="V109" t="s">
        <v>2216</v>
      </c>
      <c r="W109" t="str">
        <f>HYPERLINK("https://esastar-publication.sso.esa.int/nonEsaTenderActions/details/13253", "https://esastar-publication.sso.esa.int/nonEsaTenderActions/details/13253")</f>
        <v>https://esastar-publication.sso.esa.int/nonEsaTenderActions/details/13253</v>
      </c>
    </row>
    <row r="110" spans="1:23" x14ac:dyDescent="0.35">
      <c r="A110" t="s">
        <v>2572</v>
      </c>
      <c r="B110" t="s">
        <v>50</v>
      </c>
      <c r="C110" t="s">
        <v>2573</v>
      </c>
      <c r="D110" t="s">
        <v>34</v>
      </c>
      <c r="E110" s="1">
        <v>45134</v>
      </c>
      <c r="F110" t="s">
        <v>35</v>
      </c>
      <c r="G110" t="s">
        <v>35</v>
      </c>
      <c r="H110" t="s">
        <v>35</v>
      </c>
      <c r="I110" t="s">
        <v>35</v>
      </c>
      <c r="J110" s="1">
        <v>45134</v>
      </c>
      <c r="K110" t="s">
        <v>52</v>
      </c>
      <c r="L110" t="s">
        <v>64</v>
      </c>
      <c r="M110" t="s">
        <v>2210</v>
      </c>
      <c r="N110" t="s">
        <v>2211</v>
      </c>
      <c r="O110" t="s">
        <v>1743</v>
      </c>
      <c r="P110" t="s">
        <v>2212</v>
      </c>
      <c r="Q110" t="s">
        <v>2213</v>
      </c>
      <c r="R110" t="s">
        <v>2307</v>
      </c>
      <c r="S110" t="s">
        <v>2542</v>
      </c>
      <c r="T110" t="s">
        <v>1475</v>
      </c>
      <c r="U110" t="s">
        <v>109</v>
      </c>
      <c r="V110" t="s">
        <v>2216</v>
      </c>
      <c r="W110" t="str">
        <f>HYPERLINK("https://esastar-publication.sso.esa.int/nonEsaTenderActions/details/13252", "https://esastar-publication.sso.esa.int/nonEsaTenderActions/details/13252")</f>
        <v>https://esastar-publication.sso.esa.int/nonEsaTenderActions/details/13252</v>
      </c>
    </row>
    <row r="111" spans="1:23" x14ac:dyDescent="0.35">
      <c r="A111" t="s">
        <v>2574</v>
      </c>
      <c r="B111" t="s">
        <v>50</v>
      </c>
      <c r="C111" t="s">
        <v>2575</v>
      </c>
      <c r="D111" t="s">
        <v>34</v>
      </c>
      <c r="E111" s="1">
        <v>45134</v>
      </c>
      <c r="F111" t="s">
        <v>35</v>
      </c>
      <c r="G111" t="s">
        <v>35</v>
      </c>
      <c r="H111" t="s">
        <v>35</v>
      </c>
      <c r="I111" t="s">
        <v>35</v>
      </c>
      <c r="J111" s="1">
        <v>45134</v>
      </c>
      <c r="K111" t="s">
        <v>52</v>
      </c>
      <c r="L111" t="s">
        <v>38</v>
      </c>
      <c r="M111" t="s">
        <v>2210</v>
      </c>
      <c r="N111" t="s">
        <v>2211</v>
      </c>
      <c r="O111" t="s">
        <v>1743</v>
      </c>
      <c r="P111" t="s">
        <v>2212</v>
      </c>
      <c r="Q111" t="s">
        <v>2213</v>
      </c>
      <c r="R111" t="s">
        <v>2307</v>
      </c>
      <c r="S111" t="s">
        <v>2542</v>
      </c>
      <c r="T111" t="s">
        <v>1475</v>
      </c>
      <c r="U111" t="s">
        <v>109</v>
      </c>
      <c r="V111" t="s">
        <v>2576</v>
      </c>
      <c r="W111" t="str">
        <f>HYPERLINK("https://esastar-publication.sso.esa.int/nonEsaTenderActions/details/13251", "https://esastar-publication.sso.esa.int/nonEsaTenderActions/details/13251")</f>
        <v>https://esastar-publication.sso.esa.int/nonEsaTenderActions/details/13251</v>
      </c>
    </row>
    <row r="112" spans="1:23" hidden="1" x14ac:dyDescent="0.35">
      <c r="A112" t="s">
        <v>2577</v>
      </c>
      <c r="B112" t="s">
        <v>32</v>
      </c>
      <c r="C112" t="s">
        <v>2578</v>
      </c>
      <c r="D112" t="s">
        <v>34</v>
      </c>
      <c r="E112" s="1">
        <v>45134</v>
      </c>
      <c r="F112" s="1">
        <v>45672</v>
      </c>
      <c r="G112" s="1">
        <v>45700</v>
      </c>
      <c r="H112" s="1">
        <v>45700</v>
      </c>
      <c r="I112" s="1">
        <v>45700</v>
      </c>
      <c r="J112" s="1">
        <v>45672</v>
      </c>
      <c r="K112" t="s">
        <v>122</v>
      </c>
      <c r="L112" t="s">
        <v>64</v>
      </c>
      <c r="M112" t="s">
        <v>2210</v>
      </c>
      <c r="N112" t="s">
        <v>2211</v>
      </c>
      <c r="O112" t="s">
        <v>1743</v>
      </c>
      <c r="P112" t="s">
        <v>2212</v>
      </c>
      <c r="Q112" t="s">
        <v>2213</v>
      </c>
      <c r="R112" t="s">
        <v>2307</v>
      </c>
      <c r="S112" t="s">
        <v>2542</v>
      </c>
      <c r="T112" t="s">
        <v>1475</v>
      </c>
      <c r="U112" t="s">
        <v>1765</v>
      </c>
      <c r="V112" t="s">
        <v>2547</v>
      </c>
      <c r="W112" t="str">
        <f>HYPERLINK("https://esastar-publication.sso.esa.int/nonEsaTenderActions/details/13250", "https://esastar-publication.sso.esa.int/nonEsaTenderActions/details/13250")</f>
        <v>https://esastar-publication.sso.esa.int/nonEsaTenderActions/details/13250</v>
      </c>
    </row>
    <row r="113" spans="1:23" x14ac:dyDescent="0.35">
      <c r="A113" t="s">
        <v>2579</v>
      </c>
      <c r="B113" t="s">
        <v>50</v>
      </c>
      <c r="C113" t="s">
        <v>2539</v>
      </c>
      <c r="D113" t="s">
        <v>34</v>
      </c>
      <c r="E113" s="1">
        <v>45134</v>
      </c>
      <c r="F113" t="s">
        <v>35</v>
      </c>
      <c r="G113" t="s">
        <v>35</v>
      </c>
      <c r="H113" t="s">
        <v>35</v>
      </c>
      <c r="I113" t="s">
        <v>35</v>
      </c>
      <c r="J113" s="1">
        <v>45134</v>
      </c>
      <c r="K113" t="s">
        <v>52</v>
      </c>
      <c r="L113" t="s">
        <v>163</v>
      </c>
      <c r="M113" t="s">
        <v>2210</v>
      </c>
      <c r="N113" t="s">
        <v>2211</v>
      </c>
      <c r="O113" t="s">
        <v>1743</v>
      </c>
      <c r="P113" t="s">
        <v>2212</v>
      </c>
      <c r="Q113" t="s">
        <v>2213</v>
      </c>
      <c r="R113" t="s">
        <v>2307</v>
      </c>
      <c r="S113" t="s">
        <v>2542</v>
      </c>
      <c r="T113" t="s">
        <v>1475</v>
      </c>
      <c r="U113" t="s">
        <v>109</v>
      </c>
      <c r="V113" t="s">
        <v>84</v>
      </c>
      <c r="W113" t="str">
        <f>HYPERLINK("https://esastar-publication.sso.esa.int/nonEsaTenderActions/details/13249", "https://esastar-publication.sso.esa.int/nonEsaTenderActions/details/13249")</f>
        <v>https://esastar-publication.sso.esa.int/nonEsaTenderActions/details/13249</v>
      </c>
    </row>
    <row r="114" spans="1:23" x14ac:dyDescent="0.35">
      <c r="A114" t="s">
        <v>2580</v>
      </c>
      <c r="B114" t="s">
        <v>50</v>
      </c>
      <c r="C114" t="s">
        <v>2581</v>
      </c>
      <c r="D114" t="s">
        <v>34</v>
      </c>
      <c r="E114" s="1">
        <v>45124</v>
      </c>
      <c r="F114" t="s">
        <v>35</v>
      </c>
      <c r="G114" t="s">
        <v>35</v>
      </c>
      <c r="H114" t="s">
        <v>35</v>
      </c>
      <c r="I114" t="s">
        <v>35</v>
      </c>
      <c r="J114" s="1">
        <v>45124</v>
      </c>
      <c r="K114" t="s">
        <v>52</v>
      </c>
      <c r="L114" t="s">
        <v>38</v>
      </c>
      <c r="M114" t="s">
        <v>2210</v>
      </c>
      <c r="N114" t="s">
        <v>2211</v>
      </c>
      <c r="O114" t="s">
        <v>1743</v>
      </c>
      <c r="P114" t="s">
        <v>2212</v>
      </c>
      <c r="Q114" t="s">
        <v>2213</v>
      </c>
      <c r="R114" t="s">
        <v>2542</v>
      </c>
      <c r="S114" t="s">
        <v>2307</v>
      </c>
      <c r="T114" t="s">
        <v>1475</v>
      </c>
      <c r="U114" t="s">
        <v>2543</v>
      </c>
      <c r="V114" t="s">
        <v>2565</v>
      </c>
      <c r="W114" t="str">
        <f>HYPERLINK("https://esastar-publication.sso.esa.int/nonEsaTenderActions/details/13238", "https://esastar-publication.sso.esa.int/nonEsaTenderActions/details/13238")</f>
        <v>https://esastar-publication.sso.esa.int/nonEsaTenderActions/details/13238</v>
      </c>
    </row>
    <row r="115" spans="1:23" ht="29" hidden="1" x14ac:dyDescent="0.35">
      <c r="A115" t="s">
        <v>2582</v>
      </c>
      <c r="B115" t="s">
        <v>32</v>
      </c>
      <c r="C115" t="s">
        <v>2583</v>
      </c>
      <c r="D115" t="s">
        <v>34</v>
      </c>
      <c r="E115" s="1">
        <v>45124</v>
      </c>
      <c r="F115" s="1">
        <v>45124</v>
      </c>
      <c r="G115" s="1">
        <v>45198</v>
      </c>
      <c r="H115" s="1">
        <v>45198</v>
      </c>
      <c r="I115" s="1">
        <v>45198</v>
      </c>
      <c r="J115" s="1">
        <v>45188</v>
      </c>
      <c r="K115" t="s">
        <v>36</v>
      </c>
      <c r="L115" t="s">
        <v>64</v>
      </c>
      <c r="M115" t="s">
        <v>2584</v>
      </c>
      <c r="N115" t="s">
        <v>2585</v>
      </c>
      <c r="O115" t="s">
        <v>2586</v>
      </c>
      <c r="P115" t="s">
        <v>2223</v>
      </c>
      <c r="Q115" t="s">
        <v>2224</v>
      </c>
      <c r="R115" t="s">
        <v>2587</v>
      </c>
      <c r="S115" t="s">
        <v>2332</v>
      </c>
      <c r="T115" t="s">
        <v>1570</v>
      </c>
      <c r="U115" t="s">
        <v>2588</v>
      </c>
      <c r="V115" t="s">
        <v>2589</v>
      </c>
      <c r="W115" t="str">
        <f>HYPERLINK("https://esastar-publication.sso.esa.int/nonEsaTenderActions/details/13234", "https://esastar-publication.sso.esa.int/nonEsaTenderActions/details/13234")</f>
        <v>https://esastar-publication.sso.esa.int/nonEsaTenderActions/details/13234</v>
      </c>
    </row>
    <row r="116" spans="1:23" hidden="1" x14ac:dyDescent="0.35">
      <c r="A116" t="s">
        <v>2590</v>
      </c>
      <c r="B116" t="s">
        <v>32</v>
      </c>
      <c r="C116" t="s">
        <v>2591</v>
      </c>
      <c r="D116" t="s">
        <v>34</v>
      </c>
      <c r="E116" s="1">
        <v>45120</v>
      </c>
      <c r="F116" s="1">
        <v>45124</v>
      </c>
      <c r="G116" s="1">
        <v>45191</v>
      </c>
      <c r="H116" s="1">
        <v>45191</v>
      </c>
      <c r="I116" s="1">
        <v>45191</v>
      </c>
      <c r="J116" s="1">
        <v>45124</v>
      </c>
      <c r="K116" t="s">
        <v>122</v>
      </c>
      <c r="L116" t="s">
        <v>64</v>
      </c>
      <c r="M116" t="s">
        <v>2210</v>
      </c>
      <c r="N116" t="s">
        <v>2211</v>
      </c>
      <c r="O116" t="s">
        <v>1743</v>
      </c>
      <c r="P116" t="s">
        <v>2212</v>
      </c>
      <c r="Q116" t="s">
        <v>2213</v>
      </c>
      <c r="R116" t="s">
        <v>2457</v>
      </c>
      <c r="S116" t="s">
        <v>2456</v>
      </c>
      <c r="T116" t="s">
        <v>1475</v>
      </c>
      <c r="U116" t="s">
        <v>2592</v>
      </c>
      <c r="V116" t="s">
        <v>2397</v>
      </c>
      <c r="W116" t="str">
        <f>HYPERLINK("https://esastar-publication.sso.esa.int/nonEsaTenderActions/details/13224", "https://esastar-publication.sso.esa.int/nonEsaTenderActions/details/13224")</f>
        <v>https://esastar-publication.sso.esa.int/nonEsaTenderActions/details/13224</v>
      </c>
    </row>
    <row r="117" spans="1:23" hidden="1" x14ac:dyDescent="0.35">
      <c r="A117" t="s">
        <v>2593</v>
      </c>
      <c r="B117" t="s">
        <v>32</v>
      </c>
      <c r="C117" t="s">
        <v>2594</v>
      </c>
      <c r="D117" t="s">
        <v>34</v>
      </c>
      <c r="E117" s="1">
        <v>45120</v>
      </c>
      <c r="F117" s="1">
        <v>45124</v>
      </c>
      <c r="G117" s="1">
        <v>45191</v>
      </c>
      <c r="H117" s="1">
        <v>45191</v>
      </c>
      <c r="I117" s="1">
        <v>45191</v>
      </c>
      <c r="J117" s="1">
        <v>45124</v>
      </c>
      <c r="K117" t="s">
        <v>122</v>
      </c>
      <c r="L117" t="s">
        <v>64</v>
      </c>
      <c r="M117" t="s">
        <v>2210</v>
      </c>
      <c r="N117" t="s">
        <v>2211</v>
      </c>
      <c r="O117" t="s">
        <v>1743</v>
      </c>
      <c r="P117" t="s">
        <v>2212</v>
      </c>
      <c r="Q117" t="s">
        <v>2213</v>
      </c>
      <c r="R117" t="s">
        <v>2457</v>
      </c>
      <c r="S117" t="s">
        <v>2456</v>
      </c>
      <c r="T117" t="s">
        <v>1475</v>
      </c>
      <c r="U117" t="s">
        <v>109</v>
      </c>
      <c r="V117" t="s">
        <v>2595</v>
      </c>
      <c r="W117" t="str">
        <f>HYPERLINK("https://esastar-publication.sso.esa.int/nonEsaTenderActions/details/13223", "https://esastar-publication.sso.esa.int/nonEsaTenderActions/details/13223")</f>
        <v>https://esastar-publication.sso.esa.int/nonEsaTenderActions/details/13223</v>
      </c>
    </row>
    <row r="118" spans="1:23" hidden="1" x14ac:dyDescent="0.35">
      <c r="A118" t="s">
        <v>2596</v>
      </c>
      <c r="B118" t="s">
        <v>32</v>
      </c>
      <c r="C118" t="s">
        <v>2597</v>
      </c>
      <c r="D118" t="s">
        <v>34</v>
      </c>
      <c r="E118" s="1">
        <v>45120</v>
      </c>
      <c r="F118" s="1">
        <v>45125</v>
      </c>
      <c r="G118" s="1">
        <v>45191</v>
      </c>
      <c r="H118" s="1">
        <v>45191</v>
      </c>
      <c r="I118" s="1">
        <v>45191</v>
      </c>
      <c r="J118" s="1">
        <v>45125</v>
      </c>
      <c r="K118" t="s">
        <v>122</v>
      </c>
      <c r="L118" t="s">
        <v>64</v>
      </c>
      <c r="M118" t="s">
        <v>2210</v>
      </c>
      <c r="N118" t="s">
        <v>2211</v>
      </c>
      <c r="O118" t="s">
        <v>1743</v>
      </c>
      <c r="P118" t="s">
        <v>2212</v>
      </c>
      <c r="Q118" t="s">
        <v>2213</v>
      </c>
      <c r="R118" t="s">
        <v>2457</v>
      </c>
      <c r="S118" t="s">
        <v>2456</v>
      </c>
      <c r="T118" t="s">
        <v>1475</v>
      </c>
      <c r="U118" t="s">
        <v>109</v>
      </c>
      <c r="V118" t="s">
        <v>2595</v>
      </c>
      <c r="W118" t="str">
        <f>HYPERLINK("https://esastar-publication.sso.esa.int/nonEsaTenderActions/details/13222", "https://esastar-publication.sso.esa.int/nonEsaTenderActions/details/13222")</f>
        <v>https://esastar-publication.sso.esa.int/nonEsaTenderActions/details/13222</v>
      </c>
    </row>
    <row r="119" spans="1:23" hidden="1" x14ac:dyDescent="0.35">
      <c r="A119" t="s">
        <v>2598</v>
      </c>
      <c r="B119" t="s">
        <v>32</v>
      </c>
      <c r="C119" t="s">
        <v>2599</v>
      </c>
      <c r="D119" t="s">
        <v>34</v>
      </c>
      <c r="E119" s="1">
        <v>45113</v>
      </c>
      <c r="F119" s="1">
        <v>45196</v>
      </c>
      <c r="G119" s="1">
        <v>45238</v>
      </c>
      <c r="H119" s="1">
        <v>45238</v>
      </c>
      <c r="I119" s="1">
        <v>45238</v>
      </c>
      <c r="J119" s="1">
        <v>45196</v>
      </c>
      <c r="K119" t="s">
        <v>122</v>
      </c>
      <c r="L119" t="s">
        <v>64</v>
      </c>
      <c r="M119" t="s">
        <v>2023</v>
      </c>
      <c r="N119" t="s">
        <v>2600</v>
      </c>
      <c r="O119" t="s">
        <v>630</v>
      </c>
      <c r="P119" t="s">
        <v>2601</v>
      </c>
      <c r="Q119" t="s">
        <v>2602</v>
      </c>
      <c r="R119" t="s">
        <v>2603</v>
      </c>
      <c r="S119" t="s">
        <v>2604</v>
      </c>
      <c r="T119" t="s">
        <v>2605</v>
      </c>
      <c r="U119" t="s">
        <v>2606</v>
      </c>
      <c r="V119" t="s">
        <v>2216</v>
      </c>
      <c r="W119" t="str">
        <f>HYPERLINK("https://esastar-publication.sso.esa.int/nonEsaTenderActions/details/13198", "https://esastar-publication.sso.esa.int/nonEsaTenderActions/details/13198")</f>
        <v>https://esastar-publication.sso.esa.int/nonEsaTenderActions/details/13198</v>
      </c>
    </row>
    <row r="120" spans="1:23" x14ac:dyDescent="0.35">
      <c r="A120" t="s">
        <v>2607</v>
      </c>
      <c r="B120" t="s">
        <v>50</v>
      </c>
      <c r="C120" t="s">
        <v>2608</v>
      </c>
      <c r="D120" t="s">
        <v>34</v>
      </c>
      <c r="E120" s="1">
        <v>45110</v>
      </c>
      <c r="F120" t="s">
        <v>35</v>
      </c>
      <c r="G120" t="s">
        <v>35</v>
      </c>
      <c r="H120" t="s">
        <v>35</v>
      </c>
      <c r="I120" t="s">
        <v>35</v>
      </c>
      <c r="J120" s="1">
        <v>45110</v>
      </c>
      <c r="K120" t="s">
        <v>52</v>
      </c>
      <c r="L120" t="s">
        <v>64</v>
      </c>
      <c r="M120" t="s">
        <v>2210</v>
      </c>
      <c r="N120" t="s">
        <v>2211</v>
      </c>
      <c r="O120" t="s">
        <v>1743</v>
      </c>
      <c r="P120" t="s">
        <v>2212</v>
      </c>
      <c r="Q120" t="s">
        <v>2213</v>
      </c>
      <c r="R120" t="s">
        <v>2457</v>
      </c>
      <c r="S120" t="s">
        <v>2456</v>
      </c>
      <c r="T120" t="s">
        <v>1475</v>
      </c>
      <c r="U120" t="s">
        <v>144</v>
      </c>
      <c r="V120" t="s">
        <v>2609</v>
      </c>
      <c r="W120" t="str">
        <f>HYPERLINK("https://esastar-publication.sso.esa.int/nonEsaTenderActions/details/13184", "https://esastar-publication.sso.esa.int/nonEsaTenderActions/details/13184")</f>
        <v>https://esastar-publication.sso.esa.int/nonEsaTenderActions/details/13184</v>
      </c>
    </row>
    <row r="121" spans="1:23" x14ac:dyDescent="0.35">
      <c r="A121" t="s">
        <v>2610</v>
      </c>
      <c r="B121" t="s">
        <v>50</v>
      </c>
      <c r="C121" t="s">
        <v>2611</v>
      </c>
      <c r="D121" t="s">
        <v>34</v>
      </c>
      <c r="E121" s="1">
        <v>45033</v>
      </c>
      <c r="F121" t="s">
        <v>35</v>
      </c>
      <c r="G121" t="s">
        <v>35</v>
      </c>
      <c r="H121" t="s">
        <v>35</v>
      </c>
      <c r="I121" t="s">
        <v>35</v>
      </c>
      <c r="J121" s="1">
        <v>45033</v>
      </c>
      <c r="K121" t="s">
        <v>52</v>
      </c>
      <c r="L121" t="s">
        <v>38</v>
      </c>
      <c r="M121" t="s">
        <v>2210</v>
      </c>
      <c r="N121" t="s">
        <v>2211</v>
      </c>
      <c r="O121" t="s">
        <v>1743</v>
      </c>
      <c r="P121" t="s">
        <v>2212</v>
      </c>
      <c r="Q121" t="s">
        <v>2213</v>
      </c>
      <c r="R121" t="s">
        <v>2457</v>
      </c>
      <c r="S121" t="s">
        <v>2456</v>
      </c>
      <c r="T121" t="s">
        <v>1475</v>
      </c>
      <c r="U121" t="s">
        <v>2612</v>
      </c>
      <c r="V121" t="s">
        <v>2609</v>
      </c>
      <c r="W121" t="str">
        <f>HYPERLINK("https://esastar-publication.sso.esa.int/nonEsaTenderActions/details/13045", "https://esastar-publication.sso.esa.int/nonEsaTenderActions/details/13045")</f>
        <v>https://esastar-publication.sso.esa.int/nonEsaTenderActions/details/13045</v>
      </c>
    </row>
    <row r="122" spans="1:23" x14ac:dyDescent="0.35">
      <c r="A122" t="s">
        <v>2613</v>
      </c>
      <c r="B122" t="s">
        <v>50</v>
      </c>
      <c r="C122" t="s">
        <v>2614</v>
      </c>
      <c r="D122" t="s">
        <v>34</v>
      </c>
      <c r="E122" s="1">
        <v>45028</v>
      </c>
      <c r="F122" t="s">
        <v>35</v>
      </c>
      <c r="G122" t="s">
        <v>35</v>
      </c>
      <c r="H122" t="s">
        <v>35</v>
      </c>
      <c r="I122" t="s">
        <v>35</v>
      </c>
      <c r="J122" s="1">
        <v>45028</v>
      </c>
      <c r="K122" t="s">
        <v>52</v>
      </c>
      <c r="L122" t="s">
        <v>163</v>
      </c>
      <c r="M122" t="s">
        <v>2210</v>
      </c>
      <c r="N122" t="s">
        <v>2211</v>
      </c>
      <c r="O122" t="s">
        <v>1743</v>
      </c>
      <c r="P122" t="s">
        <v>2212</v>
      </c>
      <c r="Q122" t="s">
        <v>2213</v>
      </c>
      <c r="R122" t="s">
        <v>2615</v>
      </c>
      <c r="S122" t="s">
        <v>2307</v>
      </c>
      <c r="T122" t="s">
        <v>1475</v>
      </c>
      <c r="U122" t="s">
        <v>2616</v>
      </c>
      <c r="V122" t="s">
        <v>609</v>
      </c>
      <c r="W122" t="str">
        <f>HYPERLINK("https://esastar-publication.sso.esa.int/nonEsaTenderActions/details/13018", "https://esastar-publication.sso.esa.int/nonEsaTenderActions/details/13018")</f>
        <v>https://esastar-publication.sso.esa.int/nonEsaTenderActions/details/13018</v>
      </c>
    </row>
    <row r="123" spans="1:23" x14ac:dyDescent="0.35">
      <c r="A123" t="s">
        <v>2617</v>
      </c>
      <c r="B123" t="s">
        <v>50</v>
      </c>
      <c r="C123" t="s">
        <v>2618</v>
      </c>
      <c r="D123" t="s">
        <v>34</v>
      </c>
      <c r="E123" s="1">
        <v>45028</v>
      </c>
      <c r="F123" t="s">
        <v>35</v>
      </c>
      <c r="G123" t="s">
        <v>35</v>
      </c>
      <c r="H123" t="s">
        <v>35</v>
      </c>
      <c r="I123" t="s">
        <v>35</v>
      </c>
      <c r="J123" s="1">
        <v>45028</v>
      </c>
      <c r="K123" t="s">
        <v>52</v>
      </c>
      <c r="L123" t="s">
        <v>38</v>
      </c>
      <c r="M123" t="s">
        <v>2210</v>
      </c>
      <c r="N123" t="s">
        <v>2211</v>
      </c>
      <c r="O123" t="s">
        <v>1743</v>
      </c>
      <c r="P123" t="s">
        <v>2212</v>
      </c>
      <c r="Q123" t="s">
        <v>2213</v>
      </c>
      <c r="R123" t="s">
        <v>2619</v>
      </c>
      <c r="S123" t="s">
        <v>2307</v>
      </c>
      <c r="T123" t="s">
        <v>1475</v>
      </c>
      <c r="U123" t="s">
        <v>1765</v>
      </c>
      <c r="V123" t="s">
        <v>2620</v>
      </c>
      <c r="W123" t="str">
        <f>HYPERLINK("https://esastar-publication.sso.esa.int/nonEsaTenderActions/details/13039", "https://esastar-publication.sso.esa.int/nonEsaTenderActions/details/13039")</f>
        <v>https://esastar-publication.sso.esa.int/nonEsaTenderActions/details/13039</v>
      </c>
    </row>
    <row r="124" spans="1:23" hidden="1" x14ac:dyDescent="0.35">
      <c r="A124" t="s">
        <v>2621</v>
      </c>
      <c r="B124" t="s">
        <v>32</v>
      </c>
      <c r="C124" t="s">
        <v>2622</v>
      </c>
      <c r="D124" t="s">
        <v>34</v>
      </c>
      <c r="E124" s="1">
        <v>45028</v>
      </c>
      <c r="F124" s="1">
        <v>45772</v>
      </c>
      <c r="G124" s="1">
        <v>45891</v>
      </c>
      <c r="H124" s="1">
        <v>45891</v>
      </c>
      <c r="I124" s="1">
        <v>45891</v>
      </c>
      <c r="J124" s="1">
        <v>45855</v>
      </c>
      <c r="K124" t="s">
        <v>2230</v>
      </c>
      <c r="L124" t="s">
        <v>64</v>
      </c>
      <c r="M124" t="s">
        <v>2210</v>
      </c>
      <c r="N124" t="s">
        <v>2211</v>
      </c>
      <c r="O124" t="s">
        <v>1743</v>
      </c>
      <c r="P124" t="s">
        <v>2212</v>
      </c>
      <c r="Q124" t="s">
        <v>2213</v>
      </c>
      <c r="R124" t="s">
        <v>2542</v>
      </c>
      <c r="S124" t="s">
        <v>2307</v>
      </c>
      <c r="T124" t="s">
        <v>1475</v>
      </c>
      <c r="U124" t="s">
        <v>801</v>
      </c>
      <c r="V124" t="s">
        <v>2565</v>
      </c>
      <c r="W124" t="str">
        <f>HYPERLINK("https://esastar-publication.sso.esa.int/nonEsaTenderActions/details/13038", "https://esastar-publication.sso.esa.int/nonEsaTenderActions/details/13038")</f>
        <v>https://esastar-publication.sso.esa.int/nonEsaTenderActions/details/13038</v>
      </c>
    </row>
    <row r="125" spans="1:23" x14ac:dyDescent="0.35">
      <c r="A125" t="s">
        <v>2623</v>
      </c>
      <c r="B125" t="s">
        <v>50</v>
      </c>
      <c r="C125" t="s">
        <v>2624</v>
      </c>
      <c r="D125" t="s">
        <v>34</v>
      </c>
      <c r="E125" s="1">
        <v>45028</v>
      </c>
      <c r="F125" t="s">
        <v>35</v>
      </c>
      <c r="G125" t="s">
        <v>35</v>
      </c>
      <c r="H125" t="s">
        <v>35</v>
      </c>
      <c r="I125" t="s">
        <v>35</v>
      </c>
      <c r="J125" s="1">
        <v>45028</v>
      </c>
      <c r="K125" t="s">
        <v>52</v>
      </c>
      <c r="L125" t="s">
        <v>64</v>
      </c>
      <c r="M125" t="s">
        <v>2210</v>
      </c>
      <c r="N125" t="s">
        <v>2211</v>
      </c>
      <c r="O125" t="s">
        <v>1743</v>
      </c>
      <c r="P125" t="s">
        <v>2212</v>
      </c>
      <c r="Q125" t="s">
        <v>2213</v>
      </c>
      <c r="R125" t="s">
        <v>2542</v>
      </c>
      <c r="S125" t="s">
        <v>2307</v>
      </c>
      <c r="T125" t="s">
        <v>1475</v>
      </c>
      <c r="U125" t="s">
        <v>2625</v>
      </c>
      <c r="V125" t="s">
        <v>760</v>
      </c>
      <c r="W125" t="str">
        <f>HYPERLINK("https://esastar-publication.sso.esa.int/nonEsaTenderActions/details/13037", "https://esastar-publication.sso.esa.int/nonEsaTenderActions/details/13037")</f>
        <v>https://esastar-publication.sso.esa.int/nonEsaTenderActions/details/13037</v>
      </c>
    </row>
    <row r="126" spans="1:23" x14ac:dyDescent="0.35">
      <c r="A126" t="s">
        <v>2626</v>
      </c>
      <c r="B126" t="s">
        <v>50</v>
      </c>
      <c r="C126" t="s">
        <v>2627</v>
      </c>
      <c r="D126" t="s">
        <v>34</v>
      </c>
      <c r="E126" s="1">
        <v>45028</v>
      </c>
      <c r="F126" t="s">
        <v>35</v>
      </c>
      <c r="G126" t="s">
        <v>35</v>
      </c>
      <c r="H126" t="s">
        <v>35</v>
      </c>
      <c r="I126" t="s">
        <v>35</v>
      </c>
      <c r="J126" s="1">
        <v>45028</v>
      </c>
      <c r="K126" t="s">
        <v>52</v>
      </c>
      <c r="L126" t="s">
        <v>64</v>
      </c>
      <c r="M126" t="s">
        <v>2210</v>
      </c>
      <c r="N126" t="s">
        <v>2211</v>
      </c>
      <c r="O126" t="s">
        <v>1743</v>
      </c>
      <c r="P126" t="s">
        <v>2212</v>
      </c>
      <c r="Q126" t="s">
        <v>2213</v>
      </c>
      <c r="R126" t="s">
        <v>2542</v>
      </c>
      <c r="S126" t="s">
        <v>2307</v>
      </c>
      <c r="T126" t="s">
        <v>1475</v>
      </c>
      <c r="U126" t="s">
        <v>2612</v>
      </c>
      <c r="V126" t="s">
        <v>2565</v>
      </c>
      <c r="W126" t="str">
        <f>HYPERLINK("https://esastar-publication.sso.esa.int/nonEsaTenderActions/details/13035", "https://esastar-publication.sso.esa.int/nonEsaTenderActions/details/13035")</f>
        <v>https://esastar-publication.sso.esa.int/nonEsaTenderActions/details/13035</v>
      </c>
    </row>
    <row r="127" spans="1:23" hidden="1" x14ac:dyDescent="0.35">
      <c r="A127" t="s">
        <v>2628</v>
      </c>
      <c r="B127" t="s">
        <v>32</v>
      </c>
      <c r="C127" t="s">
        <v>2629</v>
      </c>
      <c r="D127" t="s">
        <v>34</v>
      </c>
      <c r="E127" s="1">
        <v>45028</v>
      </c>
      <c r="F127" s="1">
        <v>45772</v>
      </c>
      <c r="G127" s="1">
        <v>45831</v>
      </c>
      <c r="H127" s="1">
        <v>45831</v>
      </c>
      <c r="I127" s="1">
        <v>45831</v>
      </c>
      <c r="J127" s="1">
        <v>45772</v>
      </c>
      <c r="K127" t="s">
        <v>122</v>
      </c>
      <c r="L127" t="s">
        <v>64</v>
      </c>
      <c r="M127" t="s">
        <v>2210</v>
      </c>
      <c r="N127" t="s">
        <v>2211</v>
      </c>
      <c r="O127" t="s">
        <v>1743</v>
      </c>
      <c r="P127" t="s">
        <v>2212</v>
      </c>
      <c r="Q127" t="s">
        <v>2213</v>
      </c>
      <c r="R127" t="s">
        <v>2542</v>
      </c>
      <c r="S127" t="s">
        <v>2307</v>
      </c>
      <c r="T127" t="s">
        <v>1475</v>
      </c>
      <c r="U127" t="s">
        <v>2434</v>
      </c>
      <c r="V127" t="s">
        <v>2565</v>
      </c>
      <c r="W127" t="str">
        <f>HYPERLINK("https://esastar-publication.sso.esa.int/nonEsaTenderActions/details/13034", "https://esastar-publication.sso.esa.int/nonEsaTenderActions/details/13034")</f>
        <v>https://esastar-publication.sso.esa.int/nonEsaTenderActions/details/13034</v>
      </c>
    </row>
    <row r="128" spans="1:23" x14ac:dyDescent="0.35">
      <c r="A128" t="s">
        <v>2630</v>
      </c>
      <c r="B128" t="s">
        <v>50</v>
      </c>
      <c r="C128" t="s">
        <v>2631</v>
      </c>
      <c r="D128" t="s">
        <v>34</v>
      </c>
      <c r="E128" s="1">
        <v>45028</v>
      </c>
      <c r="F128" t="s">
        <v>35</v>
      </c>
      <c r="G128" t="s">
        <v>35</v>
      </c>
      <c r="H128" t="s">
        <v>35</v>
      </c>
      <c r="I128" t="s">
        <v>35</v>
      </c>
      <c r="J128" s="1">
        <v>45028</v>
      </c>
      <c r="K128" t="s">
        <v>52</v>
      </c>
      <c r="L128" t="s">
        <v>64</v>
      </c>
      <c r="M128" t="s">
        <v>2210</v>
      </c>
      <c r="N128" t="s">
        <v>2211</v>
      </c>
      <c r="O128" t="s">
        <v>1743</v>
      </c>
      <c r="P128" t="s">
        <v>2212</v>
      </c>
      <c r="Q128" t="s">
        <v>2213</v>
      </c>
      <c r="R128" t="s">
        <v>2542</v>
      </c>
      <c r="S128" t="s">
        <v>2307</v>
      </c>
      <c r="T128" t="s">
        <v>1475</v>
      </c>
      <c r="U128" t="s">
        <v>2543</v>
      </c>
      <c r="V128" t="s">
        <v>2565</v>
      </c>
      <c r="W128" t="str">
        <f>HYPERLINK("https://esastar-publication.sso.esa.int/nonEsaTenderActions/details/13033", "https://esastar-publication.sso.esa.int/nonEsaTenderActions/details/13033")</f>
        <v>https://esastar-publication.sso.esa.int/nonEsaTenderActions/details/13033</v>
      </c>
    </row>
    <row r="129" spans="1:23" x14ac:dyDescent="0.35">
      <c r="A129" t="s">
        <v>2632</v>
      </c>
      <c r="B129" t="s">
        <v>50</v>
      </c>
      <c r="C129" t="s">
        <v>2633</v>
      </c>
      <c r="D129" t="s">
        <v>34</v>
      </c>
      <c r="E129" s="1">
        <v>45016</v>
      </c>
      <c r="F129" t="s">
        <v>35</v>
      </c>
      <c r="G129" t="s">
        <v>35</v>
      </c>
      <c r="H129" t="s">
        <v>35</v>
      </c>
      <c r="I129" t="s">
        <v>35</v>
      </c>
      <c r="J129" s="1">
        <v>45016</v>
      </c>
      <c r="K129" t="s">
        <v>52</v>
      </c>
      <c r="L129" t="s">
        <v>64</v>
      </c>
      <c r="M129" t="s">
        <v>2210</v>
      </c>
      <c r="N129" t="s">
        <v>2211</v>
      </c>
      <c r="O129" t="s">
        <v>1743</v>
      </c>
      <c r="P129" t="s">
        <v>2212</v>
      </c>
      <c r="Q129" t="s">
        <v>2213</v>
      </c>
      <c r="R129" t="s">
        <v>2307</v>
      </c>
      <c r="S129" t="s">
        <v>2563</v>
      </c>
      <c r="T129" t="s">
        <v>1475</v>
      </c>
      <c r="U129" t="s">
        <v>801</v>
      </c>
      <c r="V129" t="s">
        <v>2413</v>
      </c>
      <c r="W129" t="str">
        <f>HYPERLINK("https://esastar-publication.sso.esa.int/nonEsaTenderActions/details/13019", "https://esastar-publication.sso.esa.int/nonEsaTenderActions/details/13019")</f>
        <v>https://esastar-publication.sso.esa.int/nonEsaTenderActions/details/13019</v>
      </c>
    </row>
    <row r="130" spans="1:23" hidden="1" x14ac:dyDescent="0.35">
      <c r="A130" t="s">
        <v>2634</v>
      </c>
      <c r="B130" t="s">
        <v>32</v>
      </c>
      <c r="C130" t="s">
        <v>2635</v>
      </c>
      <c r="D130" t="s">
        <v>34</v>
      </c>
      <c r="E130" s="1">
        <v>45016</v>
      </c>
      <c r="F130" s="1">
        <v>45630</v>
      </c>
      <c r="G130" s="1">
        <v>45698</v>
      </c>
      <c r="H130" s="1">
        <v>45698</v>
      </c>
      <c r="I130" s="1">
        <v>45698</v>
      </c>
      <c r="J130" s="1">
        <v>45664</v>
      </c>
      <c r="K130" t="s">
        <v>2230</v>
      </c>
      <c r="L130" t="s">
        <v>64</v>
      </c>
      <c r="M130" t="s">
        <v>2210</v>
      </c>
      <c r="N130" t="s">
        <v>2211</v>
      </c>
      <c r="O130" t="s">
        <v>1743</v>
      </c>
      <c r="P130" t="s">
        <v>2212</v>
      </c>
      <c r="Q130" t="s">
        <v>2213</v>
      </c>
      <c r="R130" t="s">
        <v>2307</v>
      </c>
      <c r="S130" t="s">
        <v>2563</v>
      </c>
      <c r="T130" t="s">
        <v>1475</v>
      </c>
      <c r="U130" t="s">
        <v>801</v>
      </c>
      <c r="V130" t="s">
        <v>2413</v>
      </c>
      <c r="W130" t="str">
        <f>HYPERLINK("https://esastar-publication.sso.esa.int/nonEsaTenderActions/details/13017", "https://esastar-publication.sso.esa.int/nonEsaTenderActions/details/13017")</f>
        <v>https://esastar-publication.sso.esa.int/nonEsaTenderActions/details/13017</v>
      </c>
    </row>
    <row r="131" spans="1:23" x14ac:dyDescent="0.35">
      <c r="A131" t="s">
        <v>2636</v>
      </c>
      <c r="B131" t="s">
        <v>50</v>
      </c>
      <c r="C131" t="s">
        <v>2637</v>
      </c>
      <c r="D131" t="s">
        <v>34</v>
      </c>
      <c r="E131" s="1">
        <v>45016</v>
      </c>
      <c r="F131" t="s">
        <v>35</v>
      </c>
      <c r="G131" t="s">
        <v>35</v>
      </c>
      <c r="H131" t="s">
        <v>35</v>
      </c>
      <c r="I131" t="s">
        <v>35</v>
      </c>
      <c r="J131" s="1">
        <v>45016</v>
      </c>
      <c r="K131" t="s">
        <v>52</v>
      </c>
      <c r="L131" t="s">
        <v>38</v>
      </c>
      <c r="M131" t="s">
        <v>2210</v>
      </c>
      <c r="N131" t="s">
        <v>2211</v>
      </c>
      <c r="O131" t="s">
        <v>1743</v>
      </c>
      <c r="P131" t="s">
        <v>2212</v>
      </c>
      <c r="Q131" t="s">
        <v>2213</v>
      </c>
      <c r="R131" t="s">
        <v>2307</v>
      </c>
      <c r="S131" t="s">
        <v>2563</v>
      </c>
      <c r="T131" t="s">
        <v>1475</v>
      </c>
      <c r="U131" t="s">
        <v>801</v>
      </c>
      <c r="V131" t="s">
        <v>609</v>
      </c>
      <c r="W131" t="str">
        <f>HYPERLINK("https://esastar-publication.sso.esa.int/nonEsaTenderActions/details/13016", "https://esastar-publication.sso.esa.int/nonEsaTenderActions/details/13016")</f>
        <v>https://esastar-publication.sso.esa.int/nonEsaTenderActions/details/13016</v>
      </c>
    </row>
    <row r="132" spans="1:23" x14ac:dyDescent="0.35">
      <c r="A132" t="s">
        <v>2638</v>
      </c>
      <c r="B132" t="s">
        <v>50</v>
      </c>
      <c r="C132" t="s">
        <v>2639</v>
      </c>
      <c r="D132" t="s">
        <v>34</v>
      </c>
      <c r="E132" s="1">
        <v>45016</v>
      </c>
      <c r="F132" t="s">
        <v>35</v>
      </c>
      <c r="G132" t="s">
        <v>35</v>
      </c>
      <c r="H132" t="s">
        <v>35</v>
      </c>
      <c r="I132" t="s">
        <v>35</v>
      </c>
      <c r="J132" s="1">
        <v>45016</v>
      </c>
      <c r="K132" t="s">
        <v>52</v>
      </c>
      <c r="L132" t="s">
        <v>64</v>
      </c>
      <c r="M132" t="s">
        <v>2210</v>
      </c>
      <c r="N132" t="s">
        <v>2211</v>
      </c>
      <c r="O132" t="s">
        <v>1743</v>
      </c>
      <c r="P132" t="s">
        <v>2212</v>
      </c>
      <c r="Q132" t="s">
        <v>2213</v>
      </c>
      <c r="R132" t="s">
        <v>2307</v>
      </c>
      <c r="S132" t="s">
        <v>2563</v>
      </c>
      <c r="T132" t="s">
        <v>1475</v>
      </c>
      <c r="U132" t="s">
        <v>801</v>
      </c>
      <c r="V132" t="s">
        <v>2565</v>
      </c>
      <c r="W132" t="str">
        <f>HYPERLINK("https://esastar-publication.sso.esa.int/nonEsaTenderActions/details/13015", "https://esastar-publication.sso.esa.int/nonEsaTenderActions/details/13015")</f>
        <v>https://esastar-publication.sso.esa.int/nonEsaTenderActions/details/13015</v>
      </c>
    </row>
    <row r="133" spans="1:23" x14ac:dyDescent="0.35">
      <c r="A133" t="s">
        <v>2640</v>
      </c>
      <c r="B133" t="s">
        <v>50</v>
      </c>
      <c r="C133" t="s">
        <v>2641</v>
      </c>
      <c r="D133" t="s">
        <v>34</v>
      </c>
      <c r="E133" s="1">
        <v>45016</v>
      </c>
      <c r="F133" t="s">
        <v>35</v>
      </c>
      <c r="G133" t="s">
        <v>35</v>
      </c>
      <c r="H133" t="s">
        <v>35</v>
      </c>
      <c r="I133" t="s">
        <v>35</v>
      </c>
      <c r="J133" s="1">
        <v>45016</v>
      </c>
      <c r="K133" t="s">
        <v>52</v>
      </c>
      <c r="L133" t="s">
        <v>64</v>
      </c>
      <c r="M133" t="s">
        <v>2210</v>
      </c>
      <c r="N133" t="s">
        <v>2211</v>
      </c>
      <c r="O133" t="s">
        <v>1743</v>
      </c>
      <c r="P133" t="s">
        <v>2212</v>
      </c>
      <c r="Q133" t="s">
        <v>2213</v>
      </c>
      <c r="R133" t="s">
        <v>2307</v>
      </c>
      <c r="S133" t="s">
        <v>2563</v>
      </c>
      <c r="T133" t="s">
        <v>1475</v>
      </c>
      <c r="U133" t="s">
        <v>801</v>
      </c>
      <c r="V133" t="s">
        <v>609</v>
      </c>
      <c r="W133" t="str">
        <f>HYPERLINK("https://esastar-publication.sso.esa.int/nonEsaTenderActions/details/13014", "https://esastar-publication.sso.esa.int/nonEsaTenderActions/details/13014")</f>
        <v>https://esastar-publication.sso.esa.int/nonEsaTenderActions/details/13014</v>
      </c>
    </row>
    <row r="134" spans="1:23" x14ac:dyDescent="0.35">
      <c r="A134" t="s">
        <v>2642</v>
      </c>
      <c r="B134" t="s">
        <v>50</v>
      </c>
      <c r="C134" t="s">
        <v>2643</v>
      </c>
      <c r="D134" t="s">
        <v>34</v>
      </c>
      <c r="E134" s="1">
        <v>45016</v>
      </c>
      <c r="F134" t="s">
        <v>35</v>
      </c>
      <c r="G134" t="s">
        <v>35</v>
      </c>
      <c r="H134" t="s">
        <v>35</v>
      </c>
      <c r="I134" t="s">
        <v>35</v>
      </c>
      <c r="J134" s="1">
        <v>45016</v>
      </c>
      <c r="K134" t="s">
        <v>52</v>
      </c>
      <c r="L134" t="s">
        <v>64</v>
      </c>
      <c r="M134" t="s">
        <v>2210</v>
      </c>
      <c r="N134" t="s">
        <v>2211</v>
      </c>
      <c r="O134" t="s">
        <v>1743</v>
      </c>
      <c r="P134" t="s">
        <v>2212</v>
      </c>
      <c r="Q134" t="s">
        <v>2213</v>
      </c>
      <c r="R134" t="s">
        <v>2307</v>
      </c>
      <c r="S134" t="s">
        <v>2563</v>
      </c>
      <c r="T134" t="s">
        <v>1475</v>
      </c>
      <c r="U134" t="s">
        <v>2543</v>
      </c>
      <c r="V134" t="s">
        <v>2565</v>
      </c>
      <c r="W134" t="str">
        <f>HYPERLINK("https://esastar-publication.sso.esa.int/nonEsaTenderActions/details/13013", "https://esastar-publication.sso.esa.int/nonEsaTenderActions/details/13013")</f>
        <v>https://esastar-publication.sso.esa.int/nonEsaTenderActions/details/13013</v>
      </c>
    </row>
    <row r="135" spans="1:23" hidden="1" x14ac:dyDescent="0.35">
      <c r="A135" t="s">
        <v>2644</v>
      </c>
      <c r="B135" t="s">
        <v>32</v>
      </c>
      <c r="C135" t="s">
        <v>2645</v>
      </c>
      <c r="D135" t="s">
        <v>34</v>
      </c>
      <c r="E135" s="1">
        <v>45006</v>
      </c>
      <c r="F135" s="1">
        <v>45016</v>
      </c>
      <c r="G135" s="1">
        <v>45040</v>
      </c>
      <c r="H135" s="1">
        <v>45040</v>
      </c>
      <c r="I135" s="1">
        <v>45040</v>
      </c>
      <c r="J135" s="1">
        <v>45016</v>
      </c>
      <c r="K135" t="s">
        <v>122</v>
      </c>
      <c r="L135" t="s">
        <v>64</v>
      </c>
      <c r="M135" t="s">
        <v>2210</v>
      </c>
      <c r="N135" t="s">
        <v>2211</v>
      </c>
      <c r="O135" t="s">
        <v>1743</v>
      </c>
      <c r="P135" t="s">
        <v>2212</v>
      </c>
      <c r="Q135" t="s">
        <v>2213</v>
      </c>
      <c r="R135" t="s">
        <v>2457</v>
      </c>
      <c r="S135" t="s">
        <v>2456</v>
      </c>
      <c r="T135" t="s">
        <v>1475</v>
      </c>
      <c r="U135" t="s">
        <v>2646</v>
      </c>
      <c r="V135" t="s">
        <v>2609</v>
      </c>
      <c r="W135" t="str">
        <f>HYPERLINK("https://esastar-publication.sso.esa.int/nonEsaTenderActions/details/12999", "https://esastar-publication.sso.esa.int/nonEsaTenderActions/details/12999")</f>
        <v>https://esastar-publication.sso.esa.int/nonEsaTenderActions/details/12999</v>
      </c>
    </row>
    <row r="136" spans="1:23" x14ac:dyDescent="0.35">
      <c r="A136" t="s">
        <v>2647</v>
      </c>
      <c r="B136" t="s">
        <v>50</v>
      </c>
      <c r="C136" t="s">
        <v>2648</v>
      </c>
      <c r="D136" t="s">
        <v>34</v>
      </c>
      <c r="E136" s="1">
        <v>44985</v>
      </c>
      <c r="F136" t="s">
        <v>35</v>
      </c>
      <c r="G136" t="s">
        <v>35</v>
      </c>
      <c r="H136" t="s">
        <v>35</v>
      </c>
      <c r="I136" t="s">
        <v>35</v>
      </c>
      <c r="J136" s="1">
        <v>44985</v>
      </c>
      <c r="K136" t="s">
        <v>52</v>
      </c>
      <c r="L136" t="s">
        <v>64</v>
      </c>
      <c r="M136" t="s">
        <v>2210</v>
      </c>
      <c r="N136" t="s">
        <v>2211</v>
      </c>
      <c r="O136" t="s">
        <v>1743</v>
      </c>
      <c r="P136" t="s">
        <v>2212</v>
      </c>
      <c r="Q136" t="s">
        <v>2213</v>
      </c>
      <c r="R136" t="s">
        <v>2457</v>
      </c>
      <c r="S136" t="s">
        <v>2456</v>
      </c>
      <c r="T136" t="s">
        <v>1475</v>
      </c>
      <c r="U136" t="s">
        <v>2543</v>
      </c>
      <c r="V136" t="s">
        <v>2609</v>
      </c>
      <c r="W136" t="str">
        <f>HYPERLINK("https://esastar-publication.sso.esa.int/nonEsaTenderActions/details/12977", "https://esastar-publication.sso.esa.int/nonEsaTenderActions/details/12977")</f>
        <v>https://esastar-publication.sso.esa.int/nonEsaTenderActions/details/12977</v>
      </c>
    </row>
    <row r="137" spans="1:23" hidden="1" x14ac:dyDescent="0.35">
      <c r="A137" t="s">
        <v>2649</v>
      </c>
      <c r="B137" t="s">
        <v>32</v>
      </c>
      <c r="C137" t="s">
        <v>2650</v>
      </c>
      <c r="D137" t="s">
        <v>34</v>
      </c>
      <c r="E137" s="1">
        <v>44985</v>
      </c>
      <c r="F137" s="1">
        <v>45720</v>
      </c>
      <c r="G137" s="1">
        <v>45727</v>
      </c>
      <c r="H137" s="1">
        <v>45727</v>
      </c>
      <c r="I137" s="1">
        <v>45727</v>
      </c>
      <c r="J137" s="1">
        <v>45720</v>
      </c>
      <c r="K137" t="s">
        <v>122</v>
      </c>
      <c r="L137" t="s">
        <v>64</v>
      </c>
      <c r="M137" t="s">
        <v>2210</v>
      </c>
      <c r="N137" t="s">
        <v>2211</v>
      </c>
      <c r="O137" t="s">
        <v>1743</v>
      </c>
      <c r="P137" t="s">
        <v>2212</v>
      </c>
      <c r="Q137" t="s">
        <v>2213</v>
      </c>
      <c r="R137" t="s">
        <v>2457</v>
      </c>
      <c r="S137" t="s">
        <v>2456</v>
      </c>
      <c r="T137" t="s">
        <v>1475</v>
      </c>
      <c r="U137" t="s">
        <v>2651</v>
      </c>
      <c r="V137" t="s">
        <v>2609</v>
      </c>
      <c r="W137" t="str">
        <f>HYPERLINK("https://esastar-publication.sso.esa.int/nonEsaTenderActions/details/12976", "https://esastar-publication.sso.esa.int/nonEsaTenderActions/details/12976")</f>
        <v>https://esastar-publication.sso.esa.int/nonEsaTenderActions/details/12976</v>
      </c>
    </row>
    <row r="138" spans="1:23" x14ac:dyDescent="0.35">
      <c r="A138" t="s">
        <v>2652</v>
      </c>
      <c r="B138" t="s">
        <v>50</v>
      </c>
      <c r="C138" t="s">
        <v>2653</v>
      </c>
      <c r="D138" t="s">
        <v>34</v>
      </c>
      <c r="E138" s="1">
        <v>44956</v>
      </c>
      <c r="F138" t="s">
        <v>35</v>
      </c>
      <c r="G138" t="s">
        <v>35</v>
      </c>
      <c r="H138" t="s">
        <v>35</v>
      </c>
      <c r="I138" t="s">
        <v>35</v>
      </c>
      <c r="J138" s="1">
        <v>44956</v>
      </c>
      <c r="K138" t="s">
        <v>52</v>
      </c>
      <c r="L138" t="s">
        <v>64</v>
      </c>
      <c r="M138" t="s">
        <v>2210</v>
      </c>
      <c r="N138" t="s">
        <v>2211</v>
      </c>
      <c r="O138" t="s">
        <v>1743</v>
      </c>
      <c r="P138" t="s">
        <v>2212</v>
      </c>
      <c r="Q138" t="s">
        <v>2213</v>
      </c>
      <c r="R138" t="s">
        <v>2457</v>
      </c>
      <c r="S138" t="s">
        <v>2456</v>
      </c>
      <c r="T138" t="s">
        <v>1475</v>
      </c>
      <c r="U138" t="s">
        <v>1799</v>
      </c>
      <c r="V138" t="s">
        <v>2609</v>
      </c>
      <c r="W138" t="str">
        <f>HYPERLINK("https://esastar-publication.sso.esa.int/nonEsaTenderActions/details/12945", "https://esastar-publication.sso.esa.int/nonEsaTenderActions/details/12945")</f>
        <v>https://esastar-publication.sso.esa.int/nonEsaTenderActions/details/12945</v>
      </c>
    </row>
    <row r="139" spans="1:23" x14ac:dyDescent="0.35">
      <c r="A139" t="s">
        <v>2654</v>
      </c>
      <c r="B139" t="s">
        <v>50</v>
      </c>
      <c r="C139" t="s">
        <v>2655</v>
      </c>
      <c r="D139" t="s">
        <v>34</v>
      </c>
      <c r="E139" s="1">
        <v>44956</v>
      </c>
      <c r="F139" t="s">
        <v>35</v>
      </c>
      <c r="G139" t="s">
        <v>35</v>
      </c>
      <c r="H139" t="s">
        <v>35</v>
      </c>
      <c r="I139" t="s">
        <v>35</v>
      </c>
      <c r="J139" s="1">
        <v>44956</v>
      </c>
      <c r="K139" t="s">
        <v>52</v>
      </c>
      <c r="L139" t="s">
        <v>64</v>
      </c>
      <c r="M139" t="s">
        <v>2210</v>
      </c>
      <c r="N139" t="s">
        <v>2211</v>
      </c>
      <c r="O139" t="s">
        <v>1743</v>
      </c>
      <c r="P139" t="s">
        <v>2212</v>
      </c>
      <c r="Q139" t="s">
        <v>2213</v>
      </c>
      <c r="R139" t="s">
        <v>2457</v>
      </c>
      <c r="S139" t="s">
        <v>2456</v>
      </c>
      <c r="T139" t="s">
        <v>1475</v>
      </c>
      <c r="U139" t="s">
        <v>2656</v>
      </c>
      <c r="V139" t="s">
        <v>2609</v>
      </c>
      <c r="W139" t="str">
        <f>HYPERLINK("https://esastar-publication.sso.esa.int/nonEsaTenderActions/details/12944", "https://esastar-publication.sso.esa.int/nonEsaTenderActions/details/12944")</f>
        <v>https://esastar-publication.sso.esa.int/nonEsaTenderActions/details/12944</v>
      </c>
    </row>
    <row r="140" spans="1:23" hidden="1" x14ac:dyDescent="0.35">
      <c r="A140" t="s">
        <v>2657</v>
      </c>
      <c r="B140" t="s">
        <v>32</v>
      </c>
      <c r="C140" t="s">
        <v>2658</v>
      </c>
      <c r="D140" t="s">
        <v>34</v>
      </c>
      <c r="E140" s="1">
        <v>44890</v>
      </c>
      <c r="F140" s="1">
        <v>46014</v>
      </c>
      <c r="G140" s="1">
        <v>46080</v>
      </c>
      <c r="H140" s="1">
        <v>46080</v>
      </c>
      <c r="I140" s="1">
        <v>46080</v>
      </c>
      <c r="J140" s="1">
        <v>46014</v>
      </c>
      <c r="K140" t="s">
        <v>122</v>
      </c>
      <c r="L140" t="s">
        <v>38</v>
      </c>
      <c r="M140" t="s">
        <v>2210</v>
      </c>
      <c r="N140" t="s">
        <v>2211</v>
      </c>
      <c r="O140" t="s">
        <v>1743</v>
      </c>
      <c r="P140" t="s">
        <v>2212</v>
      </c>
      <c r="Q140" t="s">
        <v>2213</v>
      </c>
      <c r="R140" t="s">
        <v>2322</v>
      </c>
      <c r="S140" t="s">
        <v>2307</v>
      </c>
      <c r="T140" t="s">
        <v>1475</v>
      </c>
      <c r="U140" t="s">
        <v>1765</v>
      </c>
      <c r="V140" t="s">
        <v>2282</v>
      </c>
      <c r="W140" t="str">
        <f>HYPERLINK("https://esastar-publication.sso.esa.int/nonEsaTenderActions/details/12879", "https://esastar-publication.sso.esa.int/nonEsaTenderActions/details/12879")</f>
        <v>https://esastar-publication.sso.esa.int/nonEsaTenderActions/details/12879</v>
      </c>
    </row>
    <row r="141" spans="1:23" x14ac:dyDescent="0.35">
      <c r="A141" t="s">
        <v>2659</v>
      </c>
      <c r="B141" t="s">
        <v>50</v>
      </c>
      <c r="C141" t="s">
        <v>2660</v>
      </c>
      <c r="D141" t="s">
        <v>34</v>
      </c>
      <c r="E141" s="1">
        <v>44890</v>
      </c>
      <c r="F141" t="s">
        <v>35</v>
      </c>
      <c r="G141" t="s">
        <v>35</v>
      </c>
      <c r="H141" t="s">
        <v>35</v>
      </c>
      <c r="I141" t="s">
        <v>35</v>
      </c>
      <c r="J141" s="1">
        <v>44890</v>
      </c>
      <c r="K141" t="s">
        <v>52</v>
      </c>
      <c r="L141" t="s">
        <v>38</v>
      </c>
      <c r="M141" t="s">
        <v>2210</v>
      </c>
      <c r="N141" t="s">
        <v>2211</v>
      </c>
      <c r="O141" t="s">
        <v>1743</v>
      </c>
      <c r="P141" t="s">
        <v>2212</v>
      </c>
      <c r="Q141" t="s">
        <v>2213</v>
      </c>
      <c r="R141" t="s">
        <v>2322</v>
      </c>
      <c r="S141" t="s">
        <v>2307</v>
      </c>
      <c r="T141" t="s">
        <v>1475</v>
      </c>
      <c r="U141" t="s">
        <v>1765</v>
      </c>
      <c r="V141" t="s">
        <v>2282</v>
      </c>
      <c r="W141" t="str">
        <f>HYPERLINK("https://esastar-publication.sso.esa.int/nonEsaTenderActions/details/12878", "https://esastar-publication.sso.esa.int/nonEsaTenderActions/details/12878")</f>
        <v>https://esastar-publication.sso.esa.int/nonEsaTenderActions/details/12878</v>
      </c>
    </row>
    <row r="142" spans="1:23" hidden="1" x14ac:dyDescent="0.35">
      <c r="A142" t="s">
        <v>2661</v>
      </c>
      <c r="B142" t="s">
        <v>32</v>
      </c>
      <c r="C142" t="s">
        <v>2662</v>
      </c>
      <c r="D142" t="s">
        <v>34</v>
      </c>
      <c r="E142" s="1">
        <v>44862</v>
      </c>
      <c r="F142" s="1">
        <v>45159</v>
      </c>
      <c r="G142" s="1">
        <v>45260</v>
      </c>
      <c r="H142" s="1">
        <v>45260</v>
      </c>
      <c r="I142" s="1">
        <v>45260</v>
      </c>
      <c r="J142" s="1">
        <v>45245</v>
      </c>
      <c r="K142" t="s">
        <v>2230</v>
      </c>
      <c r="L142" t="s">
        <v>64</v>
      </c>
      <c r="M142" t="s">
        <v>2210</v>
      </c>
      <c r="N142" t="s">
        <v>2211</v>
      </c>
      <c r="O142" t="s">
        <v>1743</v>
      </c>
      <c r="P142" t="s">
        <v>2212</v>
      </c>
      <c r="Q142" t="s">
        <v>2213</v>
      </c>
      <c r="R142" t="s">
        <v>2322</v>
      </c>
      <c r="S142" t="s">
        <v>2307</v>
      </c>
      <c r="T142" t="s">
        <v>2520</v>
      </c>
      <c r="U142" t="s">
        <v>1013</v>
      </c>
      <c r="V142" t="s">
        <v>1652</v>
      </c>
      <c r="W142" t="str">
        <f>HYPERLINK("https://esastar-publication.sso.esa.int/nonEsaTenderActions/details/12844", "https://esastar-publication.sso.esa.int/nonEsaTenderActions/details/12844")</f>
        <v>https://esastar-publication.sso.esa.int/nonEsaTenderActions/details/12844</v>
      </c>
    </row>
    <row r="143" spans="1:23" hidden="1" x14ac:dyDescent="0.35">
      <c r="A143" t="s">
        <v>2663</v>
      </c>
      <c r="B143" t="s">
        <v>32</v>
      </c>
      <c r="C143" t="s">
        <v>2664</v>
      </c>
      <c r="D143" t="s">
        <v>34</v>
      </c>
      <c r="E143" s="1">
        <v>44862</v>
      </c>
      <c r="F143" s="1">
        <v>45160</v>
      </c>
      <c r="G143" s="1">
        <v>45260</v>
      </c>
      <c r="H143" s="1">
        <v>45260</v>
      </c>
      <c r="I143" s="1">
        <v>45260</v>
      </c>
      <c r="J143" s="1">
        <v>45245</v>
      </c>
      <c r="K143" t="s">
        <v>2230</v>
      </c>
      <c r="L143" t="s">
        <v>64</v>
      </c>
      <c r="M143" t="s">
        <v>2210</v>
      </c>
      <c r="N143" t="s">
        <v>2211</v>
      </c>
      <c r="O143" t="s">
        <v>1743</v>
      </c>
      <c r="P143" t="s">
        <v>2212</v>
      </c>
      <c r="Q143" t="s">
        <v>2213</v>
      </c>
      <c r="R143" t="s">
        <v>2322</v>
      </c>
      <c r="S143" t="s">
        <v>2307</v>
      </c>
      <c r="T143" t="s">
        <v>1475</v>
      </c>
      <c r="U143" t="s">
        <v>1013</v>
      </c>
      <c r="V143" t="s">
        <v>1652</v>
      </c>
      <c r="W143" t="str">
        <f>HYPERLINK("https://esastar-publication.sso.esa.int/nonEsaTenderActions/details/12843", "https://esastar-publication.sso.esa.int/nonEsaTenderActions/details/12843")</f>
        <v>https://esastar-publication.sso.esa.int/nonEsaTenderActions/details/12843</v>
      </c>
    </row>
    <row r="144" spans="1:23" x14ac:dyDescent="0.35">
      <c r="A144" t="s">
        <v>2665</v>
      </c>
      <c r="B144" t="s">
        <v>50</v>
      </c>
      <c r="C144" t="s">
        <v>2666</v>
      </c>
      <c r="D144" t="s">
        <v>34</v>
      </c>
      <c r="E144" s="1">
        <v>44809</v>
      </c>
      <c r="F144" t="s">
        <v>35</v>
      </c>
      <c r="G144" t="s">
        <v>35</v>
      </c>
      <c r="H144" t="s">
        <v>35</v>
      </c>
      <c r="I144" t="s">
        <v>35</v>
      </c>
      <c r="J144" s="1">
        <v>44809</v>
      </c>
      <c r="K144" t="s">
        <v>52</v>
      </c>
      <c r="L144" t="s">
        <v>64</v>
      </c>
      <c r="M144" t="s">
        <v>2210</v>
      </c>
      <c r="N144" t="s">
        <v>2211</v>
      </c>
      <c r="O144" t="s">
        <v>1743</v>
      </c>
      <c r="P144" t="s">
        <v>2212</v>
      </c>
      <c r="Q144" t="s">
        <v>2213</v>
      </c>
      <c r="R144" t="s">
        <v>2457</v>
      </c>
      <c r="S144" t="s">
        <v>2456</v>
      </c>
      <c r="T144" t="s">
        <v>1475</v>
      </c>
      <c r="U144" t="s">
        <v>2270</v>
      </c>
      <c r="V144" t="s">
        <v>2609</v>
      </c>
      <c r="W144" t="str">
        <f>HYPERLINK("https://esastar-publication.sso.esa.int/nonEsaTenderActions/details/12736", "https://esastar-publication.sso.esa.int/nonEsaTenderActions/details/12736")</f>
        <v>https://esastar-publication.sso.esa.int/nonEsaTenderActions/details/12736</v>
      </c>
    </row>
    <row r="145" spans="1:23" x14ac:dyDescent="0.35">
      <c r="A145" t="s">
        <v>2667</v>
      </c>
      <c r="B145" t="s">
        <v>50</v>
      </c>
      <c r="C145" t="s">
        <v>2668</v>
      </c>
      <c r="D145" t="s">
        <v>34</v>
      </c>
      <c r="E145" s="1">
        <v>44785</v>
      </c>
      <c r="F145" t="s">
        <v>35</v>
      </c>
      <c r="G145" t="s">
        <v>35</v>
      </c>
      <c r="H145" t="s">
        <v>35</v>
      </c>
      <c r="I145" t="s">
        <v>35</v>
      </c>
      <c r="J145" s="1">
        <v>44785</v>
      </c>
      <c r="K145" t="s">
        <v>52</v>
      </c>
      <c r="L145" t="s">
        <v>2405</v>
      </c>
      <c r="M145" t="s">
        <v>2669</v>
      </c>
      <c r="N145" t="s">
        <v>2670</v>
      </c>
      <c r="O145" t="s">
        <v>2556</v>
      </c>
      <c r="P145" t="s">
        <v>2671</v>
      </c>
      <c r="Q145" t="s">
        <v>2672</v>
      </c>
      <c r="R145" t="s">
        <v>2673</v>
      </c>
      <c r="S145" t="s">
        <v>2674</v>
      </c>
      <c r="T145" t="s">
        <v>2675</v>
      </c>
      <c r="U145" t="s">
        <v>1765</v>
      </c>
      <c r="V145" t="s">
        <v>2676</v>
      </c>
      <c r="W145" t="str">
        <f>HYPERLINK("https://esastar-publication.sso.esa.int/nonEsaTenderActions/details/12704", "https://esastar-publication.sso.esa.int/nonEsaTenderActions/details/12704")</f>
        <v>https://esastar-publication.sso.esa.int/nonEsaTenderActions/details/12704</v>
      </c>
    </row>
    <row r="146" spans="1:23" x14ac:dyDescent="0.35">
      <c r="A146" t="s">
        <v>2677</v>
      </c>
      <c r="B146" t="s">
        <v>50</v>
      </c>
      <c r="C146" t="s">
        <v>2678</v>
      </c>
      <c r="D146" t="s">
        <v>34</v>
      </c>
      <c r="E146" s="1">
        <v>44781</v>
      </c>
      <c r="F146" t="s">
        <v>35</v>
      </c>
      <c r="G146" t="s">
        <v>35</v>
      </c>
      <c r="H146" t="s">
        <v>35</v>
      </c>
      <c r="I146" t="s">
        <v>35</v>
      </c>
      <c r="J146" s="1">
        <v>44781</v>
      </c>
      <c r="K146" t="s">
        <v>52</v>
      </c>
      <c r="L146" t="s">
        <v>38</v>
      </c>
      <c r="M146" t="s">
        <v>2210</v>
      </c>
      <c r="N146" t="s">
        <v>2211</v>
      </c>
      <c r="O146" t="s">
        <v>1743</v>
      </c>
      <c r="P146" t="s">
        <v>2212</v>
      </c>
      <c r="Q146" t="s">
        <v>2213</v>
      </c>
      <c r="R146" t="s">
        <v>2563</v>
      </c>
      <c r="S146" t="s">
        <v>2456</v>
      </c>
      <c r="T146" t="s">
        <v>1475</v>
      </c>
      <c r="U146" t="s">
        <v>2646</v>
      </c>
      <c r="V146" t="s">
        <v>2609</v>
      </c>
      <c r="W146" t="str">
        <f>HYPERLINK("https://esastar-publication.sso.esa.int/nonEsaTenderActions/details/12703", "https://esastar-publication.sso.esa.int/nonEsaTenderActions/details/12703")</f>
        <v>https://esastar-publication.sso.esa.int/nonEsaTenderActions/details/12703</v>
      </c>
    </row>
    <row r="147" spans="1:23" x14ac:dyDescent="0.35">
      <c r="A147" t="s">
        <v>2679</v>
      </c>
      <c r="B147" t="s">
        <v>50</v>
      </c>
      <c r="C147" t="s">
        <v>2680</v>
      </c>
      <c r="D147" t="s">
        <v>34</v>
      </c>
      <c r="E147" s="1">
        <v>44770</v>
      </c>
      <c r="F147" t="s">
        <v>35</v>
      </c>
      <c r="G147" t="s">
        <v>35</v>
      </c>
      <c r="H147" t="s">
        <v>35</v>
      </c>
      <c r="I147" t="s">
        <v>35</v>
      </c>
      <c r="J147" s="1">
        <v>44770</v>
      </c>
      <c r="K147" t="s">
        <v>52</v>
      </c>
      <c r="L147" t="s">
        <v>64</v>
      </c>
      <c r="M147" t="s">
        <v>2210</v>
      </c>
      <c r="N147" t="s">
        <v>2211</v>
      </c>
      <c r="O147" t="s">
        <v>1743</v>
      </c>
      <c r="P147" t="s">
        <v>2212</v>
      </c>
      <c r="Q147" t="s">
        <v>2213</v>
      </c>
      <c r="R147" t="s">
        <v>2307</v>
      </c>
      <c r="S147" t="s">
        <v>2322</v>
      </c>
      <c r="T147" t="s">
        <v>1475</v>
      </c>
      <c r="U147" t="s">
        <v>2681</v>
      </c>
      <c r="V147" t="s">
        <v>760</v>
      </c>
      <c r="W147" t="str">
        <f>HYPERLINK("https://esastar-publication.sso.esa.int/nonEsaTenderActions/details/12680", "https://esastar-publication.sso.esa.int/nonEsaTenderActions/details/12680")</f>
        <v>https://esastar-publication.sso.esa.int/nonEsaTenderActions/details/12680</v>
      </c>
    </row>
    <row r="148" spans="1:23" hidden="1" x14ac:dyDescent="0.35">
      <c r="A148" t="s">
        <v>2682</v>
      </c>
      <c r="B148" t="s">
        <v>32</v>
      </c>
      <c r="C148" t="s">
        <v>2683</v>
      </c>
      <c r="D148" t="s">
        <v>34</v>
      </c>
      <c r="E148" s="1">
        <v>44764</v>
      </c>
      <c r="F148" s="1">
        <v>45140</v>
      </c>
      <c r="G148" s="1">
        <v>45260</v>
      </c>
      <c r="H148" s="1">
        <v>45260</v>
      </c>
      <c r="I148" s="1">
        <v>45260</v>
      </c>
      <c r="J148" s="1">
        <v>45243</v>
      </c>
      <c r="K148" t="s">
        <v>2230</v>
      </c>
      <c r="L148" t="s">
        <v>64</v>
      </c>
      <c r="M148" t="s">
        <v>2210</v>
      </c>
      <c r="N148" t="s">
        <v>2211</v>
      </c>
      <c r="O148" t="s">
        <v>1743</v>
      </c>
      <c r="P148" t="s">
        <v>2212</v>
      </c>
      <c r="Q148" t="s">
        <v>2213</v>
      </c>
      <c r="R148" t="s">
        <v>2307</v>
      </c>
      <c r="S148" t="s">
        <v>2322</v>
      </c>
      <c r="T148" t="s">
        <v>1475</v>
      </c>
      <c r="U148" t="s">
        <v>1013</v>
      </c>
      <c r="V148" t="s">
        <v>1652</v>
      </c>
      <c r="W148" t="str">
        <f>HYPERLINK("https://esastar-publication.sso.esa.int/nonEsaTenderActions/details/12668", "https://esastar-publication.sso.esa.int/nonEsaTenderActions/details/12668")</f>
        <v>https://esastar-publication.sso.esa.int/nonEsaTenderActions/details/12668</v>
      </c>
    </row>
    <row r="149" spans="1:23" hidden="1" x14ac:dyDescent="0.35">
      <c r="A149" t="s">
        <v>2684</v>
      </c>
      <c r="B149" t="s">
        <v>32</v>
      </c>
      <c r="C149" t="s">
        <v>2685</v>
      </c>
      <c r="D149" t="s">
        <v>34</v>
      </c>
      <c r="E149" s="1">
        <v>44764</v>
      </c>
      <c r="F149" s="1">
        <v>45140</v>
      </c>
      <c r="G149" s="1">
        <v>45260</v>
      </c>
      <c r="H149" s="1">
        <v>45260</v>
      </c>
      <c r="I149" s="1">
        <v>45260</v>
      </c>
      <c r="J149" s="1">
        <v>45243</v>
      </c>
      <c r="K149" t="s">
        <v>2230</v>
      </c>
      <c r="L149" t="s">
        <v>64</v>
      </c>
      <c r="M149" t="s">
        <v>2210</v>
      </c>
      <c r="N149" t="s">
        <v>2211</v>
      </c>
      <c r="O149" t="s">
        <v>1743</v>
      </c>
      <c r="P149" t="s">
        <v>2212</v>
      </c>
      <c r="Q149" t="s">
        <v>2213</v>
      </c>
      <c r="R149" t="s">
        <v>2307</v>
      </c>
      <c r="S149" t="s">
        <v>2322</v>
      </c>
      <c r="T149" t="s">
        <v>1475</v>
      </c>
      <c r="U149" t="s">
        <v>1013</v>
      </c>
      <c r="V149" t="s">
        <v>1652</v>
      </c>
      <c r="W149" t="str">
        <f>HYPERLINK("https://esastar-publication.sso.esa.int/nonEsaTenderActions/details/12666", "https://esastar-publication.sso.esa.int/nonEsaTenderActions/details/12666")</f>
        <v>https://esastar-publication.sso.esa.int/nonEsaTenderActions/details/12666</v>
      </c>
    </row>
    <row r="150" spans="1:23" hidden="1" x14ac:dyDescent="0.35">
      <c r="A150" t="s">
        <v>2686</v>
      </c>
      <c r="B150" t="s">
        <v>32</v>
      </c>
      <c r="C150" t="s">
        <v>2687</v>
      </c>
      <c r="D150" t="s">
        <v>34</v>
      </c>
      <c r="E150" s="1">
        <v>44764</v>
      </c>
      <c r="F150" s="1">
        <v>45140</v>
      </c>
      <c r="G150" s="1">
        <v>45260</v>
      </c>
      <c r="H150" s="1">
        <v>45260</v>
      </c>
      <c r="I150" s="1">
        <v>45260</v>
      </c>
      <c r="J150" s="1">
        <v>45243</v>
      </c>
      <c r="K150" t="s">
        <v>2230</v>
      </c>
      <c r="L150" t="s">
        <v>64</v>
      </c>
      <c r="M150" t="s">
        <v>2210</v>
      </c>
      <c r="N150" t="s">
        <v>2211</v>
      </c>
      <c r="O150" t="s">
        <v>1743</v>
      </c>
      <c r="P150" t="s">
        <v>2212</v>
      </c>
      <c r="Q150" t="s">
        <v>2213</v>
      </c>
      <c r="R150" t="s">
        <v>2307</v>
      </c>
      <c r="S150" t="s">
        <v>2322</v>
      </c>
      <c r="T150" t="s">
        <v>1475</v>
      </c>
      <c r="U150" t="s">
        <v>1013</v>
      </c>
      <c r="V150" t="s">
        <v>1652</v>
      </c>
      <c r="W150" t="str">
        <f>HYPERLINK("https://esastar-publication.sso.esa.int/nonEsaTenderActions/details/12665", "https://esastar-publication.sso.esa.int/nonEsaTenderActions/details/12665")</f>
        <v>https://esastar-publication.sso.esa.int/nonEsaTenderActions/details/12665</v>
      </c>
    </row>
    <row r="151" spans="1:23" hidden="1" x14ac:dyDescent="0.35">
      <c r="A151" t="s">
        <v>2688</v>
      </c>
      <c r="B151" t="s">
        <v>32</v>
      </c>
      <c r="C151" t="s">
        <v>2689</v>
      </c>
      <c r="D151" t="s">
        <v>34</v>
      </c>
      <c r="E151" s="1">
        <v>44764</v>
      </c>
      <c r="F151" s="1">
        <v>45140</v>
      </c>
      <c r="G151" s="1">
        <v>45260</v>
      </c>
      <c r="H151" s="1">
        <v>45260</v>
      </c>
      <c r="I151" s="1">
        <v>45260</v>
      </c>
      <c r="J151" s="1">
        <v>45243</v>
      </c>
      <c r="K151" t="s">
        <v>2230</v>
      </c>
      <c r="L151" t="s">
        <v>64</v>
      </c>
      <c r="M151" t="s">
        <v>2210</v>
      </c>
      <c r="N151" t="s">
        <v>2211</v>
      </c>
      <c r="O151" t="s">
        <v>1743</v>
      </c>
      <c r="P151" t="s">
        <v>2212</v>
      </c>
      <c r="Q151" t="s">
        <v>2213</v>
      </c>
      <c r="R151" t="s">
        <v>2307</v>
      </c>
      <c r="S151" t="s">
        <v>2322</v>
      </c>
      <c r="T151" t="s">
        <v>1475</v>
      </c>
      <c r="U151" t="s">
        <v>1013</v>
      </c>
      <c r="V151" t="s">
        <v>1652</v>
      </c>
      <c r="W151" t="str">
        <f>HYPERLINK("https://esastar-publication.sso.esa.int/nonEsaTenderActions/details/12664", "https://esastar-publication.sso.esa.int/nonEsaTenderActions/details/12664")</f>
        <v>https://esastar-publication.sso.esa.int/nonEsaTenderActions/details/12664</v>
      </c>
    </row>
    <row r="152" spans="1:23" hidden="1" x14ac:dyDescent="0.35">
      <c r="A152" t="s">
        <v>2690</v>
      </c>
      <c r="B152" t="s">
        <v>32</v>
      </c>
      <c r="C152" t="s">
        <v>2691</v>
      </c>
      <c r="D152" t="s">
        <v>34</v>
      </c>
      <c r="E152" s="1">
        <v>44764</v>
      </c>
      <c r="F152" s="1">
        <v>45140</v>
      </c>
      <c r="G152" s="1">
        <v>45260</v>
      </c>
      <c r="H152" s="1">
        <v>45260</v>
      </c>
      <c r="I152" s="1">
        <v>45260</v>
      </c>
      <c r="J152" s="1">
        <v>45243</v>
      </c>
      <c r="K152" t="s">
        <v>2230</v>
      </c>
      <c r="L152" t="s">
        <v>64</v>
      </c>
      <c r="M152" t="s">
        <v>2210</v>
      </c>
      <c r="N152" t="s">
        <v>2211</v>
      </c>
      <c r="O152" t="s">
        <v>1743</v>
      </c>
      <c r="P152" t="s">
        <v>2212</v>
      </c>
      <c r="Q152" t="s">
        <v>2213</v>
      </c>
      <c r="R152" t="s">
        <v>2307</v>
      </c>
      <c r="S152" t="s">
        <v>2322</v>
      </c>
      <c r="T152" t="s">
        <v>2692</v>
      </c>
      <c r="U152" t="s">
        <v>1013</v>
      </c>
      <c r="V152" t="s">
        <v>1652</v>
      </c>
      <c r="W152" t="str">
        <f>HYPERLINK("https://esastar-publication.sso.esa.int/nonEsaTenderActions/details/12663", "https://esastar-publication.sso.esa.int/nonEsaTenderActions/details/12663")</f>
        <v>https://esastar-publication.sso.esa.int/nonEsaTenderActions/details/12663</v>
      </c>
    </row>
    <row r="153" spans="1:23" hidden="1" x14ac:dyDescent="0.35">
      <c r="A153" t="s">
        <v>2693</v>
      </c>
      <c r="B153" t="s">
        <v>32</v>
      </c>
      <c r="C153" t="s">
        <v>2694</v>
      </c>
      <c r="D153" t="s">
        <v>34</v>
      </c>
      <c r="E153" s="1">
        <v>44764</v>
      </c>
      <c r="F153" s="1">
        <v>45149</v>
      </c>
      <c r="G153" s="1">
        <v>45260</v>
      </c>
      <c r="H153" s="1">
        <v>45260</v>
      </c>
      <c r="I153" s="1">
        <v>45260</v>
      </c>
      <c r="J153" s="1">
        <v>45243</v>
      </c>
      <c r="K153" t="s">
        <v>2230</v>
      </c>
      <c r="L153" t="s">
        <v>64</v>
      </c>
      <c r="M153" t="s">
        <v>2210</v>
      </c>
      <c r="N153" t="s">
        <v>2211</v>
      </c>
      <c r="O153" t="s">
        <v>1743</v>
      </c>
      <c r="P153" t="s">
        <v>2212</v>
      </c>
      <c r="Q153" t="s">
        <v>2213</v>
      </c>
      <c r="R153" t="s">
        <v>2307</v>
      </c>
      <c r="S153" t="s">
        <v>2322</v>
      </c>
      <c r="T153" t="s">
        <v>1475</v>
      </c>
      <c r="U153" t="s">
        <v>1013</v>
      </c>
      <c r="V153" t="s">
        <v>1652</v>
      </c>
      <c r="W153" t="str">
        <f>HYPERLINK("https://esastar-publication.sso.esa.int/nonEsaTenderActions/details/12662", "https://esastar-publication.sso.esa.int/nonEsaTenderActions/details/12662")</f>
        <v>https://esastar-publication.sso.esa.int/nonEsaTenderActions/details/12662</v>
      </c>
    </row>
    <row r="154" spans="1:23" hidden="1" x14ac:dyDescent="0.35">
      <c r="A154" t="s">
        <v>2695</v>
      </c>
      <c r="B154" t="s">
        <v>32</v>
      </c>
      <c r="C154" t="s">
        <v>2696</v>
      </c>
      <c r="D154" t="s">
        <v>34</v>
      </c>
      <c r="E154" s="1">
        <v>44764</v>
      </c>
      <c r="F154" s="1">
        <v>45140</v>
      </c>
      <c r="G154" s="1">
        <v>45260</v>
      </c>
      <c r="H154" s="1">
        <v>45260</v>
      </c>
      <c r="I154" s="1">
        <v>45260</v>
      </c>
      <c r="J154" s="1">
        <v>45243</v>
      </c>
      <c r="K154" t="s">
        <v>2230</v>
      </c>
      <c r="L154" t="s">
        <v>64</v>
      </c>
      <c r="M154" t="s">
        <v>2210</v>
      </c>
      <c r="N154" t="s">
        <v>2211</v>
      </c>
      <c r="O154" t="s">
        <v>1743</v>
      </c>
      <c r="P154" t="s">
        <v>2212</v>
      </c>
      <c r="Q154" t="s">
        <v>2213</v>
      </c>
      <c r="R154" t="s">
        <v>2307</v>
      </c>
      <c r="S154" t="s">
        <v>2322</v>
      </c>
      <c r="T154" t="s">
        <v>1475</v>
      </c>
      <c r="U154" t="s">
        <v>1013</v>
      </c>
      <c r="V154" t="s">
        <v>1652</v>
      </c>
      <c r="W154" t="str">
        <f>HYPERLINK("https://esastar-publication.sso.esa.int/nonEsaTenderActions/details/12661", "https://esastar-publication.sso.esa.int/nonEsaTenderActions/details/12661")</f>
        <v>https://esastar-publication.sso.esa.int/nonEsaTenderActions/details/12661</v>
      </c>
    </row>
    <row r="155" spans="1:23" hidden="1" x14ac:dyDescent="0.35">
      <c r="A155" t="s">
        <v>2697</v>
      </c>
      <c r="B155" t="s">
        <v>32</v>
      </c>
      <c r="C155" t="s">
        <v>2698</v>
      </c>
      <c r="D155" t="s">
        <v>34</v>
      </c>
      <c r="E155" s="1">
        <v>44764</v>
      </c>
      <c r="F155" s="1">
        <v>45140</v>
      </c>
      <c r="G155" s="1">
        <v>45260</v>
      </c>
      <c r="H155" s="1">
        <v>45260</v>
      </c>
      <c r="I155" s="1">
        <v>45260</v>
      </c>
      <c r="J155" s="1">
        <v>45243</v>
      </c>
      <c r="K155" t="s">
        <v>2230</v>
      </c>
      <c r="L155" t="s">
        <v>64</v>
      </c>
      <c r="M155" t="s">
        <v>2210</v>
      </c>
      <c r="N155" t="s">
        <v>2211</v>
      </c>
      <c r="O155" t="s">
        <v>1743</v>
      </c>
      <c r="P155" t="s">
        <v>2212</v>
      </c>
      <c r="Q155" t="s">
        <v>2213</v>
      </c>
      <c r="R155" t="s">
        <v>2307</v>
      </c>
      <c r="S155" t="s">
        <v>2322</v>
      </c>
      <c r="T155" t="s">
        <v>2699</v>
      </c>
      <c r="U155" t="s">
        <v>1013</v>
      </c>
      <c r="V155" t="s">
        <v>1652</v>
      </c>
      <c r="W155" t="str">
        <f>HYPERLINK("https://esastar-publication.sso.esa.int/nonEsaTenderActions/details/12660", "https://esastar-publication.sso.esa.int/nonEsaTenderActions/details/12660")</f>
        <v>https://esastar-publication.sso.esa.int/nonEsaTenderActions/details/12660</v>
      </c>
    </row>
    <row r="156" spans="1:23" hidden="1" x14ac:dyDescent="0.35">
      <c r="A156" t="s">
        <v>2700</v>
      </c>
      <c r="B156" t="s">
        <v>32</v>
      </c>
      <c r="C156" t="s">
        <v>2701</v>
      </c>
      <c r="D156" t="s">
        <v>34</v>
      </c>
      <c r="E156" s="1">
        <v>44764</v>
      </c>
      <c r="F156" s="1">
        <v>45140</v>
      </c>
      <c r="G156" s="1">
        <v>45260</v>
      </c>
      <c r="H156" s="1">
        <v>45260</v>
      </c>
      <c r="I156" s="1">
        <v>45260</v>
      </c>
      <c r="J156" s="1">
        <v>45243</v>
      </c>
      <c r="K156" t="s">
        <v>2230</v>
      </c>
      <c r="L156" t="s">
        <v>64</v>
      </c>
      <c r="M156" t="s">
        <v>2210</v>
      </c>
      <c r="N156" t="s">
        <v>2211</v>
      </c>
      <c r="O156" t="s">
        <v>1743</v>
      </c>
      <c r="P156" t="s">
        <v>2212</v>
      </c>
      <c r="Q156" t="s">
        <v>2213</v>
      </c>
      <c r="R156" t="s">
        <v>2307</v>
      </c>
      <c r="S156" t="s">
        <v>2322</v>
      </c>
      <c r="T156" t="s">
        <v>1475</v>
      </c>
      <c r="U156" t="s">
        <v>1013</v>
      </c>
      <c r="V156" t="s">
        <v>1652</v>
      </c>
      <c r="W156" t="str">
        <f>HYPERLINK("https://esastar-publication.sso.esa.int/nonEsaTenderActions/details/12659", "https://esastar-publication.sso.esa.int/nonEsaTenderActions/details/12659")</f>
        <v>https://esastar-publication.sso.esa.int/nonEsaTenderActions/details/12659</v>
      </c>
    </row>
    <row r="157" spans="1:23" hidden="1" x14ac:dyDescent="0.35">
      <c r="A157" t="s">
        <v>2702</v>
      </c>
      <c r="B157" t="s">
        <v>32</v>
      </c>
      <c r="C157" t="s">
        <v>2703</v>
      </c>
      <c r="D157" t="s">
        <v>34</v>
      </c>
      <c r="E157" s="1">
        <v>44665</v>
      </c>
      <c r="F157" s="1">
        <v>44830</v>
      </c>
      <c r="G157" s="1">
        <v>44887</v>
      </c>
      <c r="H157" s="1">
        <v>44887</v>
      </c>
      <c r="I157" s="1">
        <v>44887</v>
      </c>
      <c r="J157" s="1">
        <v>44861</v>
      </c>
      <c r="K157" t="s">
        <v>2230</v>
      </c>
      <c r="L157" t="s">
        <v>64</v>
      </c>
      <c r="M157" t="s">
        <v>2210</v>
      </c>
      <c r="N157" t="s">
        <v>2211</v>
      </c>
      <c r="O157" t="s">
        <v>1743</v>
      </c>
      <c r="P157" t="s">
        <v>2212</v>
      </c>
      <c r="Q157" t="s">
        <v>2213</v>
      </c>
      <c r="R157" t="s">
        <v>2563</v>
      </c>
      <c r="S157" t="s">
        <v>2322</v>
      </c>
      <c r="T157" t="s">
        <v>2704</v>
      </c>
      <c r="U157" t="s">
        <v>2612</v>
      </c>
      <c r="V157" t="s">
        <v>2705</v>
      </c>
      <c r="W157" t="str">
        <f>HYPERLINK("https://esastar-publication.sso.esa.int/nonEsaTenderActions/details/12457", "https://esastar-publication.sso.esa.int/nonEsaTenderActions/details/12457")</f>
        <v>https://esastar-publication.sso.esa.int/nonEsaTenderActions/details/12457</v>
      </c>
    </row>
    <row r="158" spans="1:23" hidden="1" x14ac:dyDescent="0.35">
      <c r="A158" t="s">
        <v>2706</v>
      </c>
      <c r="B158" t="s">
        <v>32</v>
      </c>
      <c r="C158" t="s">
        <v>2707</v>
      </c>
      <c r="D158" t="s">
        <v>34</v>
      </c>
      <c r="E158" s="1">
        <v>44665</v>
      </c>
      <c r="F158" s="1">
        <v>44819</v>
      </c>
      <c r="G158" s="1">
        <v>44887</v>
      </c>
      <c r="H158" s="1">
        <v>44872</v>
      </c>
      <c r="I158" s="1">
        <v>44872</v>
      </c>
      <c r="J158" s="1">
        <v>44819</v>
      </c>
      <c r="K158" t="s">
        <v>122</v>
      </c>
      <c r="L158" t="s">
        <v>2708</v>
      </c>
      <c r="M158" t="s">
        <v>2210</v>
      </c>
      <c r="N158" t="s">
        <v>2211</v>
      </c>
      <c r="O158" t="s">
        <v>1743</v>
      </c>
      <c r="P158" t="s">
        <v>2212</v>
      </c>
      <c r="Q158" t="s">
        <v>2213</v>
      </c>
      <c r="R158" t="s">
        <v>2322</v>
      </c>
      <c r="S158" t="s">
        <v>2563</v>
      </c>
      <c r="T158" t="s">
        <v>2709</v>
      </c>
      <c r="U158" t="s">
        <v>2612</v>
      </c>
      <c r="V158" t="s">
        <v>2705</v>
      </c>
      <c r="W158" t="str">
        <f>HYPERLINK("https://esastar-publication.sso.esa.int/nonEsaTenderActions/details/12456", "https://esastar-publication.sso.esa.int/nonEsaTenderActions/details/12456")</f>
        <v>https://esastar-publication.sso.esa.int/nonEsaTenderActions/details/12456</v>
      </c>
    </row>
    <row r="159" spans="1:23" x14ac:dyDescent="0.35">
      <c r="A159" t="s">
        <v>2710</v>
      </c>
      <c r="B159" t="s">
        <v>50</v>
      </c>
      <c r="C159" t="s">
        <v>2711</v>
      </c>
      <c r="D159" t="s">
        <v>34</v>
      </c>
      <c r="E159" s="1">
        <v>44662</v>
      </c>
      <c r="F159" t="s">
        <v>35</v>
      </c>
      <c r="G159" t="s">
        <v>35</v>
      </c>
      <c r="H159" t="s">
        <v>35</v>
      </c>
      <c r="I159" t="s">
        <v>35</v>
      </c>
      <c r="J159" s="1">
        <v>44662</v>
      </c>
      <c r="K159" t="s">
        <v>52</v>
      </c>
      <c r="L159" t="s">
        <v>64</v>
      </c>
      <c r="M159" t="s">
        <v>2210</v>
      </c>
      <c r="N159" t="s">
        <v>2211</v>
      </c>
      <c r="O159" t="s">
        <v>1743</v>
      </c>
      <c r="P159" t="s">
        <v>2212</v>
      </c>
      <c r="Q159" t="s">
        <v>2213</v>
      </c>
      <c r="R159" t="s">
        <v>2563</v>
      </c>
      <c r="S159" t="s">
        <v>2456</v>
      </c>
      <c r="T159" t="s">
        <v>1475</v>
      </c>
      <c r="U159" t="s">
        <v>2409</v>
      </c>
      <c r="V159" t="s">
        <v>2609</v>
      </c>
      <c r="W159" t="str">
        <f>HYPERLINK("https://esastar-publication.sso.esa.int/nonEsaTenderActions/details/12443", "https://esastar-publication.sso.esa.int/nonEsaTenderActions/details/12443")</f>
        <v>https://esastar-publication.sso.esa.int/nonEsaTenderActions/details/12443</v>
      </c>
    </row>
    <row r="160" spans="1:23" x14ac:dyDescent="0.35">
      <c r="A160" t="s">
        <v>2712</v>
      </c>
      <c r="B160" t="s">
        <v>50</v>
      </c>
      <c r="C160" t="s">
        <v>2713</v>
      </c>
      <c r="D160" t="s">
        <v>34</v>
      </c>
      <c r="E160" s="1">
        <v>44662</v>
      </c>
      <c r="F160" t="s">
        <v>35</v>
      </c>
      <c r="G160" t="s">
        <v>35</v>
      </c>
      <c r="H160" t="s">
        <v>35</v>
      </c>
      <c r="I160" t="s">
        <v>35</v>
      </c>
      <c r="J160" s="1">
        <v>44662</v>
      </c>
      <c r="K160" t="s">
        <v>52</v>
      </c>
      <c r="L160" t="s">
        <v>64</v>
      </c>
      <c r="M160" t="s">
        <v>2210</v>
      </c>
      <c r="N160" t="s">
        <v>2211</v>
      </c>
      <c r="O160" t="s">
        <v>1743</v>
      </c>
      <c r="P160" t="s">
        <v>2212</v>
      </c>
      <c r="Q160" t="s">
        <v>2213</v>
      </c>
      <c r="R160" t="s">
        <v>2563</v>
      </c>
      <c r="S160" t="s">
        <v>2456</v>
      </c>
      <c r="T160" t="s">
        <v>1475</v>
      </c>
      <c r="U160" t="s">
        <v>2409</v>
      </c>
      <c r="V160" t="s">
        <v>2609</v>
      </c>
      <c r="W160" t="str">
        <f>HYPERLINK("https://esastar-publication.sso.esa.int/nonEsaTenderActions/details/12442", "https://esastar-publication.sso.esa.int/nonEsaTenderActions/details/12442")</f>
        <v>https://esastar-publication.sso.esa.int/nonEsaTenderActions/details/12442</v>
      </c>
    </row>
    <row r="161" spans="1:23" hidden="1" x14ac:dyDescent="0.35">
      <c r="A161" t="s">
        <v>2714</v>
      </c>
      <c r="B161" t="s">
        <v>32</v>
      </c>
      <c r="C161" t="s">
        <v>2715</v>
      </c>
      <c r="D161" t="s">
        <v>34</v>
      </c>
      <c r="E161" s="1">
        <v>44657</v>
      </c>
      <c r="F161" s="1">
        <v>44678</v>
      </c>
      <c r="G161" s="1">
        <v>44725</v>
      </c>
      <c r="H161" s="1">
        <v>44725</v>
      </c>
      <c r="I161" s="1">
        <v>44725</v>
      </c>
      <c r="J161" s="1">
        <v>44692</v>
      </c>
      <c r="K161" t="s">
        <v>2230</v>
      </c>
      <c r="L161" t="s">
        <v>38</v>
      </c>
      <c r="M161" t="s">
        <v>2716</v>
      </c>
      <c r="N161" t="s">
        <v>2717</v>
      </c>
      <c r="O161" t="s">
        <v>2161</v>
      </c>
      <c r="P161" t="s">
        <v>2718</v>
      </c>
      <c r="Q161" t="s">
        <v>2719</v>
      </c>
      <c r="R161" t="s">
        <v>2720</v>
      </c>
      <c r="S161" t="s">
        <v>2721</v>
      </c>
      <c r="T161" t="s">
        <v>2722</v>
      </c>
      <c r="U161" t="s">
        <v>1765</v>
      </c>
      <c r="V161" t="s">
        <v>2205</v>
      </c>
      <c r="W161" t="str">
        <f>HYPERLINK("https://esastar-publication.sso.esa.int/nonEsaTenderActions/details/12418", "https://esastar-publication.sso.esa.int/nonEsaTenderActions/details/12418")</f>
        <v>https://esastar-publication.sso.esa.int/nonEsaTenderActions/details/12418</v>
      </c>
    </row>
    <row r="162" spans="1:23" x14ac:dyDescent="0.35">
      <c r="A162" t="s">
        <v>2723</v>
      </c>
      <c r="B162" t="s">
        <v>50</v>
      </c>
      <c r="C162" t="s">
        <v>2724</v>
      </c>
      <c r="D162" t="s">
        <v>34</v>
      </c>
      <c r="E162" s="1">
        <v>44655</v>
      </c>
      <c r="F162" t="s">
        <v>35</v>
      </c>
      <c r="G162" t="s">
        <v>35</v>
      </c>
      <c r="H162" t="s">
        <v>35</v>
      </c>
      <c r="I162" t="s">
        <v>35</v>
      </c>
      <c r="J162" s="1">
        <v>44655</v>
      </c>
      <c r="K162" t="s">
        <v>52</v>
      </c>
      <c r="L162" t="s">
        <v>64</v>
      </c>
      <c r="M162" t="s">
        <v>2210</v>
      </c>
      <c r="N162" t="s">
        <v>2211</v>
      </c>
      <c r="O162" t="s">
        <v>1743</v>
      </c>
      <c r="P162" t="s">
        <v>2212</v>
      </c>
      <c r="Q162" t="s">
        <v>2213</v>
      </c>
      <c r="R162" t="s">
        <v>2563</v>
      </c>
      <c r="S162" t="s">
        <v>2456</v>
      </c>
      <c r="T162" t="s">
        <v>1475</v>
      </c>
      <c r="U162" t="s">
        <v>2725</v>
      </c>
      <c r="V162" t="s">
        <v>2609</v>
      </c>
      <c r="W162" t="str">
        <f>HYPERLINK("https://esastar-publication.sso.esa.int/nonEsaTenderActions/details/12406", "https://esastar-publication.sso.esa.int/nonEsaTenderActions/details/12406")</f>
        <v>https://esastar-publication.sso.esa.int/nonEsaTenderActions/details/12406</v>
      </c>
    </row>
    <row r="163" spans="1:23" x14ac:dyDescent="0.35">
      <c r="A163" t="s">
        <v>2726</v>
      </c>
      <c r="B163" t="s">
        <v>50</v>
      </c>
      <c r="C163" t="s">
        <v>2727</v>
      </c>
      <c r="D163" t="s">
        <v>34</v>
      </c>
      <c r="E163" s="1">
        <v>44651</v>
      </c>
      <c r="F163" t="s">
        <v>35</v>
      </c>
      <c r="G163" t="s">
        <v>35</v>
      </c>
      <c r="H163" t="s">
        <v>35</v>
      </c>
      <c r="I163" t="s">
        <v>35</v>
      </c>
      <c r="J163" s="1">
        <v>44651</v>
      </c>
      <c r="K163" t="s">
        <v>52</v>
      </c>
      <c r="L163" t="s">
        <v>64</v>
      </c>
      <c r="M163" t="s">
        <v>2728</v>
      </c>
      <c r="N163" t="s">
        <v>2729</v>
      </c>
      <c r="O163" t="s">
        <v>2233</v>
      </c>
      <c r="P163" t="s">
        <v>2199</v>
      </c>
      <c r="Q163" t="s">
        <v>2200</v>
      </c>
      <c r="R163" t="s">
        <v>2730</v>
      </c>
      <c r="S163" t="s">
        <v>2731</v>
      </c>
      <c r="T163" t="s">
        <v>2732</v>
      </c>
      <c r="U163" t="s">
        <v>1765</v>
      </c>
      <c r="V163" t="s">
        <v>2205</v>
      </c>
      <c r="W163" t="str">
        <f>HYPERLINK("https://esastar-publication.sso.esa.int/nonEsaTenderActions/details/12397", "https://esastar-publication.sso.esa.int/nonEsaTenderActions/details/12397")</f>
        <v>https://esastar-publication.sso.esa.int/nonEsaTenderActions/details/12397</v>
      </c>
    </row>
    <row r="164" spans="1:23" hidden="1" x14ac:dyDescent="0.35">
      <c r="A164" t="s">
        <v>2733</v>
      </c>
      <c r="B164" t="s">
        <v>32</v>
      </c>
      <c r="C164" t="s">
        <v>2734</v>
      </c>
      <c r="D164" t="s">
        <v>34</v>
      </c>
      <c r="E164" s="1">
        <v>44643</v>
      </c>
      <c r="F164" s="1">
        <v>44665</v>
      </c>
      <c r="G164" s="1">
        <v>44714</v>
      </c>
      <c r="H164" s="1">
        <v>44714</v>
      </c>
      <c r="I164" s="1">
        <v>44714</v>
      </c>
      <c r="J164" s="1">
        <v>44665</v>
      </c>
      <c r="K164" t="s">
        <v>122</v>
      </c>
      <c r="L164" t="s">
        <v>38</v>
      </c>
      <c r="M164" t="s">
        <v>2735</v>
      </c>
      <c r="N164" t="s">
        <v>2736</v>
      </c>
      <c r="O164" t="s">
        <v>1916</v>
      </c>
      <c r="P164" t="s">
        <v>2671</v>
      </c>
      <c r="Q164" t="s">
        <v>2672</v>
      </c>
      <c r="R164" t="s">
        <v>2737</v>
      </c>
      <c r="S164" t="s">
        <v>2738</v>
      </c>
      <c r="T164" t="s">
        <v>2722</v>
      </c>
      <c r="U164" t="s">
        <v>1765</v>
      </c>
      <c r="V164" t="s">
        <v>1918</v>
      </c>
      <c r="W164" t="str">
        <f>HYPERLINK("https://esastar-publication.sso.esa.int/nonEsaTenderActions/details/12382", "https://esastar-publication.sso.esa.int/nonEsaTenderActions/details/12382")</f>
        <v>https://esastar-publication.sso.esa.int/nonEsaTenderActions/details/12382</v>
      </c>
    </row>
    <row r="165" spans="1:23" hidden="1" x14ac:dyDescent="0.35">
      <c r="A165" t="s">
        <v>2739</v>
      </c>
      <c r="B165" t="s">
        <v>32</v>
      </c>
      <c r="C165" t="s">
        <v>2740</v>
      </c>
      <c r="D165" t="s">
        <v>34</v>
      </c>
      <c r="E165" s="1">
        <v>44643</v>
      </c>
      <c r="F165" s="1">
        <v>44665</v>
      </c>
      <c r="G165" s="1">
        <v>44714</v>
      </c>
      <c r="H165" s="1">
        <v>44714</v>
      </c>
      <c r="I165" s="1">
        <v>44714</v>
      </c>
      <c r="J165" s="1">
        <v>44665</v>
      </c>
      <c r="K165" t="s">
        <v>122</v>
      </c>
      <c r="L165" t="s">
        <v>2741</v>
      </c>
      <c r="M165" t="s">
        <v>2735</v>
      </c>
      <c r="N165" t="s">
        <v>2736</v>
      </c>
      <c r="O165" t="s">
        <v>1916</v>
      </c>
      <c r="P165" t="s">
        <v>2671</v>
      </c>
      <c r="Q165" t="s">
        <v>2672</v>
      </c>
      <c r="R165" t="s">
        <v>2737</v>
      </c>
      <c r="S165" t="s">
        <v>2738</v>
      </c>
      <c r="T165" t="s">
        <v>2722</v>
      </c>
      <c r="U165" t="s">
        <v>1765</v>
      </c>
      <c r="V165" t="s">
        <v>1918</v>
      </c>
      <c r="W165" t="str">
        <f>HYPERLINK("https://esastar-publication.sso.esa.int/nonEsaTenderActions/details/12381", "https://esastar-publication.sso.esa.int/nonEsaTenderActions/details/12381")</f>
        <v>https://esastar-publication.sso.esa.int/nonEsaTenderActions/details/12381</v>
      </c>
    </row>
    <row r="166" spans="1:23" hidden="1" x14ac:dyDescent="0.35">
      <c r="A166" t="s">
        <v>2742</v>
      </c>
      <c r="B166" t="s">
        <v>32</v>
      </c>
      <c r="C166" t="s">
        <v>2743</v>
      </c>
      <c r="D166" t="s">
        <v>34</v>
      </c>
      <c r="E166" s="1">
        <v>44643</v>
      </c>
      <c r="F166" s="1">
        <v>44823</v>
      </c>
      <c r="G166" s="1">
        <v>44887</v>
      </c>
      <c r="H166" s="1">
        <v>44887</v>
      </c>
      <c r="I166" s="1">
        <v>44887</v>
      </c>
      <c r="J166" s="1">
        <v>44861</v>
      </c>
      <c r="K166" t="s">
        <v>2230</v>
      </c>
      <c r="L166" t="s">
        <v>64</v>
      </c>
      <c r="M166" t="s">
        <v>2210</v>
      </c>
      <c r="N166" t="s">
        <v>2211</v>
      </c>
      <c r="O166" t="s">
        <v>1743</v>
      </c>
      <c r="P166" t="s">
        <v>2212</v>
      </c>
      <c r="Q166" t="s">
        <v>2213</v>
      </c>
      <c r="R166" t="s">
        <v>2563</v>
      </c>
      <c r="S166" t="s">
        <v>2322</v>
      </c>
      <c r="T166" t="s">
        <v>1475</v>
      </c>
      <c r="U166" t="s">
        <v>2744</v>
      </c>
      <c r="V166" t="s">
        <v>2413</v>
      </c>
      <c r="W166" t="str">
        <f>HYPERLINK("https://esastar-publication.sso.esa.int/nonEsaTenderActions/details/12379", "https://esastar-publication.sso.esa.int/nonEsaTenderActions/details/12379")</f>
        <v>https://esastar-publication.sso.esa.int/nonEsaTenderActions/details/12379</v>
      </c>
    </row>
    <row r="167" spans="1:23" hidden="1" x14ac:dyDescent="0.35">
      <c r="A167" t="s">
        <v>2745</v>
      </c>
      <c r="B167" t="s">
        <v>32</v>
      </c>
      <c r="C167" t="s">
        <v>2746</v>
      </c>
      <c r="D167" t="s">
        <v>34</v>
      </c>
      <c r="E167" s="1">
        <v>44641</v>
      </c>
      <c r="F167" s="1">
        <v>44819</v>
      </c>
      <c r="G167" s="1">
        <v>44887</v>
      </c>
      <c r="H167" s="1">
        <v>44872</v>
      </c>
      <c r="I167" s="1">
        <v>44872</v>
      </c>
      <c r="J167" s="1">
        <v>44819</v>
      </c>
      <c r="K167" t="s">
        <v>122</v>
      </c>
      <c r="L167" t="s">
        <v>64</v>
      </c>
      <c r="M167" t="s">
        <v>2210</v>
      </c>
      <c r="N167" t="s">
        <v>2211</v>
      </c>
      <c r="O167" t="s">
        <v>1743</v>
      </c>
      <c r="P167" t="s">
        <v>2212</v>
      </c>
      <c r="Q167" t="s">
        <v>2213</v>
      </c>
      <c r="R167" t="s">
        <v>2563</v>
      </c>
      <c r="S167" t="s">
        <v>2322</v>
      </c>
      <c r="T167" t="s">
        <v>1475</v>
      </c>
      <c r="U167" t="s">
        <v>2747</v>
      </c>
      <c r="V167" t="s">
        <v>2547</v>
      </c>
      <c r="W167" t="str">
        <f>HYPERLINK("https://esastar-publication.sso.esa.int/nonEsaTenderActions/details/12372", "https://esastar-publication.sso.esa.int/nonEsaTenderActions/details/12372")</f>
        <v>https://esastar-publication.sso.esa.int/nonEsaTenderActions/details/12372</v>
      </c>
    </row>
    <row r="168" spans="1:23" hidden="1" x14ac:dyDescent="0.35">
      <c r="A168" t="s">
        <v>2748</v>
      </c>
      <c r="B168" t="s">
        <v>32</v>
      </c>
      <c r="C168" t="s">
        <v>2749</v>
      </c>
      <c r="D168" t="s">
        <v>34</v>
      </c>
      <c r="E168" s="1">
        <v>44641</v>
      </c>
      <c r="F168" s="1">
        <v>44823</v>
      </c>
      <c r="G168" s="1">
        <v>44887</v>
      </c>
      <c r="H168" s="1">
        <v>44887</v>
      </c>
      <c r="I168" s="1">
        <v>44887</v>
      </c>
      <c r="J168" s="1">
        <v>44861</v>
      </c>
      <c r="K168" t="s">
        <v>2230</v>
      </c>
      <c r="L168" t="s">
        <v>64</v>
      </c>
      <c r="M168" t="s">
        <v>2210</v>
      </c>
      <c r="N168" t="s">
        <v>2211</v>
      </c>
      <c r="O168" t="s">
        <v>1743</v>
      </c>
      <c r="P168" t="s">
        <v>2212</v>
      </c>
      <c r="Q168" t="s">
        <v>2213</v>
      </c>
      <c r="R168" t="s">
        <v>2563</v>
      </c>
      <c r="S168" t="s">
        <v>2322</v>
      </c>
      <c r="T168" t="s">
        <v>1475</v>
      </c>
      <c r="U168" t="s">
        <v>2750</v>
      </c>
      <c r="V168" t="s">
        <v>2547</v>
      </c>
      <c r="W168" t="str">
        <f>HYPERLINK("https://esastar-publication.sso.esa.int/nonEsaTenderActions/details/12371", "https://esastar-publication.sso.esa.int/nonEsaTenderActions/details/12371")</f>
        <v>https://esastar-publication.sso.esa.int/nonEsaTenderActions/details/12371</v>
      </c>
    </row>
    <row r="169" spans="1:23" hidden="1" x14ac:dyDescent="0.35">
      <c r="A169" t="s">
        <v>2751</v>
      </c>
      <c r="B169" t="s">
        <v>32</v>
      </c>
      <c r="C169" t="s">
        <v>2752</v>
      </c>
      <c r="D169" t="s">
        <v>34</v>
      </c>
      <c r="E169" s="1">
        <v>44641</v>
      </c>
      <c r="F169" s="1">
        <v>44641</v>
      </c>
      <c r="G169" s="1">
        <v>44694</v>
      </c>
      <c r="H169" s="1">
        <v>44694</v>
      </c>
      <c r="I169" s="1">
        <v>44694</v>
      </c>
      <c r="J169" s="1">
        <v>44641</v>
      </c>
      <c r="K169" t="s">
        <v>122</v>
      </c>
      <c r="L169" t="s">
        <v>38</v>
      </c>
      <c r="M169" t="s">
        <v>2669</v>
      </c>
      <c r="N169" t="s">
        <v>2670</v>
      </c>
      <c r="O169" t="s">
        <v>2556</v>
      </c>
      <c r="P169" t="s">
        <v>2223</v>
      </c>
      <c r="Q169" t="s">
        <v>2224</v>
      </c>
      <c r="R169" t="s">
        <v>2753</v>
      </c>
      <c r="S169" t="s">
        <v>2754</v>
      </c>
      <c r="T169" t="s">
        <v>2675</v>
      </c>
      <c r="U169" t="s">
        <v>1765</v>
      </c>
      <c r="V169" t="s">
        <v>2282</v>
      </c>
      <c r="W169" t="str">
        <f>HYPERLINK("https://esastar-publication.sso.esa.int/nonEsaTenderActions/details/12370", "https://esastar-publication.sso.esa.int/nonEsaTenderActions/details/12370")</f>
        <v>https://esastar-publication.sso.esa.int/nonEsaTenderActions/details/12370</v>
      </c>
    </row>
    <row r="170" spans="1:23" ht="29" hidden="1" x14ac:dyDescent="0.35">
      <c r="A170" t="s">
        <v>2755</v>
      </c>
      <c r="B170" t="s">
        <v>32</v>
      </c>
      <c r="C170" t="s">
        <v>2756</v>
      </c>
      <c r="D170" t="s">
        <v>34</v>
      </c>
      <c r="E170" s="1">
        <v>44638</v>
      </c>
      <c r="F170" s="1">
        <v>44819</v>
      </c>
      <c r="G170" s="1">
        <v>44887</v>
      </c>
      <c r="H170" s="1">
        <v>44887</v>
      </c>
      <c r="I170" s="1">
        <v>44887</v>
      </c>
      <c r="J170" s="1">
        <v>44861</v>
      </c>
      <c r="K170" t="s">
        <v>2230</v>
      </c>
      <c r="L170" t="s">
        <v>64</v>
      </c>
      <c r="M170" t="s">
        <v>2210</v>
      </c>
      <c r="N170" t="s">
        <v>2211</v>
      </c>
      <c r="O170" t="s">
        <v>1743</v>
      </c>
      <c r="P170" t="s">
        <v>2212</v>
      </c>
      <c r="Q170" t="s">
        <v>2213</v>
      </c>
      <c r="R170" t="s">
        <v>2563</v>
      </c>
      <c r="S170" t="s">
        <v>2322</v>
      </c>
      <c r="T170" t="s">
        <v>1107</v>
      </c>
      <c r="U170" t="s">
        <v>1013</v>
      </c>
      <c r="V170" t="s">
        <v>2757</v>
      </c>
      <c r="W170" t="str">
        <f>HYPERLINK("https://esastar-publication.sso.esa.int/nonEsaTenderActions/details/12365", "https://esastar-publication.sso.esa.int/nonEsaTenderActions/details/12365")</f>
        <v>https://esastar-publication.sso.esa.int/nonEsaTenderActions/details/12365</v>
      </c>
    </row>
    <row r="171" spans="1:23" hidden="1" x14ac:dyDescent="0.35">
      <c r="A171" t="s">
        <v>2758</v>
      </c>
      <c r="B171" t="s">
        <v>32</v>
      </c>
      <c r="C171" t="s">
        <v>2759</v>
      </c>
      <c r="D171" t="s">
        <v>34</v>
      </c>
      <c r="E171" s="1">
        <v>44638</v>
      </c>
      <c r="F171" s="1">
        <v>44823</v>
      </c>
      <c r="G171" s="1">
        <v>44887</v>
      </c>
      <c r="H171" s="1">
        <v>44887</v>
      </c>
      <c r="I171" s="1">
        <v>44887</v>
      </c>
      <c r="J171" s="1">
        <v>44861</v>
      </c>
      <c r="K171" t="s">
        <v>2230</v>
      </c>
      <c r="L171" t="s">
        <v>64</v>
      </c>
      <c r="M171" t="s">
        <v>2210</v>
      </c>
      <c r="N171" t="s">
        <v>2211</v>
      </c>
      <c r="O171" t="s">
        <v>1743</v>
      </c>
      <c r="P171" t="s">
        <v>2212</v>
      </c>
      <c r="Q171" t="s">
        <v>2213</v>
      </c>
      <c r="R171" t="s">
        <v>2563</v>
      </c>
      <c r="S171" t="s">
        <v>2322</v>
      </c>
      <c r="T171" t="s">
        <v>1475</v>
      </c>
      <c r="U171" t="s">
        <v>158</v>
      </c>
      <c r="V171" t="s">
        <v>2282</v>
      </c>
      <c r="W171" t="str">
        <f>HYPERLINK("https://esastar-publication.sso.esa.int/nonEsaTenderActions/details/12364", "https://esastar-publication.sso.esa.int/nonEsaTenderActions/details/12364")</f>
        <v>https://esastar-publication.sso.esa.int/nonEsaTenderActions/details/12364</v>
      </c>
    </row>
    <row r="172" spans="1:23" hidden="1" x14ac:dyDescent="0.35">
      <c r="A172" t="s">
        <v>2760</v>
      </c>
      <c r="B172" t="s">
        <v>32</v>
      </c>
      <c r="C172" t="s">
        <v>2761</v>
      </c>
      <c r="D172" t="s">
        <v>34</v>
      </c>
      <c r="E172" s="1">
        <v>44638</v>
      </c>
      <c r="F172" s="1">
        <v>44823</v>
      </c>
      <c r="G172" s="1">
        <v>44887</v>
      </c>
      <c r="H172" s="1">
        <v>44887</v>
      </c>
      <c r="I172" s="1">
        <v>44887</v>
      </c>
      <c r="J172" s="1">
        <v>44861</v>
      </c>
      <c r="K172" t="s">
        <v>2230</v>
      </c>
      <c r="L172" t="s">
        <v>64</v>
      </c>
      <c r="M172" t="s">
        <v>2210</v>
      </c>
      <c r="N172" t="s">
        <v>2211</v>
      </c>
      <c r="O172" t="s">
        <v>1743</v>
      </c>
      <c r="P172" t="s">
        <v>2212</v>
      </c>
      <c r="Q172" t="s">
        <v>2213</v>
      </c>
      <c r="R172" t="s">
        <v>2563</v>
      </c>
      <c r="S172" t="s">
        <v>2322</v>
      </c>
      <c r="T172" t="s">
        <v>1475</v>
      </c>
      <c r="U172" t="s">
        <v>2762</v>
      </c>
      <c r="V172" t="s">
        <v>2763</v>
      </c>
      <c r="W172" t="str">
        <f>HYPERLINK("https://esastar-publication.sso.esa.int/nonEsaTenderActions/details/12363", "https://esastar-publication.sso.esa.int/nonEsaTenderActions/details/12363")</f>
        <v>https://esastar-publication.sso.esa.int/nonEsaTenderActions/details/12363</v>
      </c>
    </row>
    <row r="173" spans="1:23" x14ac:dyDescent="0.35">
      <c r="A173" t="s">
        <v>2764</v>
      </c>
      <c r="B173" t="s">
        <v>50</v>
      </c>
      <c r="C173" t="s">
        <v>2765</v>
      </c>
      <c r="D173" t="s">
        <v>34</v>
      </c>
      <c r="E173" s="1">
        <v>44636</v>
      </c>
      <c r="F173" t="s">
        <v>35</v>
      </c>
      <c r="G173" t="s">
        <v>35</v>
      </c>
      <c r="H173" t="s">
        <v>35</v>
      </c>
      <c r="I173" t="s">
        <v>35</v>
      </c>
      <c r="J173" s="1">
        <v>44636</v>
      </c>
      <c r="K173" t="s">
        <v>52</v>
      </c>
      <c r="L173" t="s">
        <v>38</v>
      </c>
      <c r="M173" t="s">
        <v>2669</v>
      </c>
      <c r="N173" t="s">
        <v>2670</v>
      </c>
      <c r="O173" t="s">
        <v>2556</v>
      </c>
      <c r="P173" t="s">
        <v>2223</v>
      </c>
      <c r="Q173" t="s">
        <v>2224</v>
      </c>
      <c r="R173" t="s">
        <v>2753</v>
      </c>
      <c r="S173" t="s">
        <v>2754</v>
      </c>
      <c r="T173" t="s">
        <v>2675</v>
      </c>
      <c r="U173" t="s">
        <v>1765</v>
      </c>
      <c r="V173" t="s">
        <v>2282</v>
      </c>
      <c r="W173" t="str">
        <f>HYPERLINK("https://esastar-publication.sso.esa.int/nonEsaTenderActions/details/12353", "https://esastar-publication.sso.esa.int/nonEsaTenderActions/details/12353")</f>
        <v>https://esastar-publication.sso.esa.int/nonEsaTenderActions/details/12353</v>
      </c>
    </row>
    <row r="174" spans="1:23" hidden="1" x14ac:dyDescent="0.35">
      <c r="A174" t="s">
        <v>2766</v>
      </c>
      <c r="B174" t="s">
        <v>32</v>
      </c>
      <c r="C174" t="s">
        <v>2767</v>
      </c>
      <c r="D174" t="s">
        <v>34</v>
      </c>
      <c r="E174" s="1">
        <v>44635</v>
      </c>
      <c r="F174" s="1">
        <v>44823</v>
      </c>
      <c r="G174" s="1">
        <v>44887</v>
      </c>
      <c r="H174" s="1">
        <v>44887</v>
      </c>
      <c r="I174" s="1">
        <v>44887</v>
      </c>
      <c r="J174" s="1">
        <v>44861</v>
      </c>
      <c r="K174" t="s">
        <v>2230</v>
      </c>
      <c r="L174" t="s">
        <v>64</v>
      </c>
      <c r="M174" t="s">
        <v>2210</v>
      </c>
      <c r="N174" t="s">
        <v>2211</v>
      </c>
      <c r="O174" t="s">
        <v>1743</v>
      </c>
      <c r="P174" t="s">
        <v>2212</v>
      </c>
      <c r="Q174" t="s">
        <v>2213</v>
      </c>
      <c r="R174" t="s">
        <v>2563</v>
      </c>
      <c r="S174" t="s">
        <v>2322</v>
      </c>
      <c r="T174" t="s">
        <v>1475</v>
      </c>
      <c r="U174" t="s">
        <v>2744</v>
      </c>
      <c r="V174" t="s">
        <v>2413</v>
      </c>
      <c r="W174" t="str">
        <f>HYPERLINK("https://esastar-publication.sso.esa.int/nonEsaTenderActions/details/12348", "https://esastar-publication.sso.esa.int/nonEsaTenderActions/details/12348")</f>
        <v>https://esastar-publication.sso.esa.int/nonEsaTenderActions/details/12348</v>
      </c>
    </row>
    <row r="175" spans="1:23" ht="29" hidden="1" x14ac:dyDescent="0.35">
      <c r="A175" t="s">
        <v>2768</v>
      </c>
      <c r="B175" t="s">
        <v>32</v>
      </c>
      <c r="C175" t="s">
        <v>2769</v>
      </c>
      <c r="D175" t="s">
        <v>34</v>
      </c>
      <c r="E175" s="1">
        <v>44635</v>
      </c>
      <c r="F175" s="1">
        <v>44830</v>
      </c>
      <c r="G175" s="1">
        <v>44887</v>
      </c>
      <c r="H175" s="1">
        <v>44887</v>
      </c>
      <c r="I175" s="1">
        <v>44887</v>
      </c>
      <c r="J175" s="1">
        <v>44861</v>
      </c>
      <c r="K175" t="s">
        <v>2230</v>
      </c>
      <c r="L175" t="s">
        <v>64</v>
      </c>
      <c r="M175" t="s">
        <v>2210</v>
      </c>
      <c r="N175" t="s">
        <v>2211</v>
      </c>
      <c r="O175" t="s">
        <v>1743</v>
      </c>
      <c r="P175" t="s">
        <v>2212</v>
      </c>
      <c r="Q175" t="s">
        <v>2213</v>
      </c>
      <c r="R175" t="s">
        <v>2563</v>
      </c>
      <c r="S175" t="s">
        <v>2322</v>
      </c>
      <c r="T175" t="s">
        <v>1107</v>
      </c>
      <c r="U175" t="s">
        <v>2770</v>
      </c>
      <c r="V175" t="s">
        <v>2771</v>
      </c>
      <c r="W175" t="str">
        <f>HYPERLINK("https://esastar-publication.sso.esa.int/nonEsaTenderActions/details/12347", "https://esastar-publication.sso.esa.int/nonEsaTenderActions/details/12347")</f>
        <v>https://esastar-publication.sso.esa.int/nonEsaTenderActions/details/12347</v>
      </c>
    </row>
    <row r="176" spans="1:23" ht="29" hidden="1" x14ac:dyDescent="0.35">
      <c r="A176" t="s">
        <v>2772</v>
      </c>
      <c r="B176" t="s">
        <v>32</v>
      </c>
      <c r="C176" t="s">
        <v>2773</v>
      </c>
      <c r="D176" t="s">
        <v>34</v>
      </c>
      <c r="E176" s="1">
        <v>44634</v>
      </c>
      <c r="F176" s="1">
        <v>44823</v>
      </c>
      <c r="G176" s="1">
        <v>44887</v>
      </c>
      <c r="H176" s="1">
        <v>44887</v>
      </c>
      <c r="I176" s="1">
        <v>44887</v>
      </c>
      <c r="J176" s="1">
        <v>44861</v>
      </c>
      <c r="K176" t="s">
        <v>2230</v>
      </c>
      <c r="L176" t="s">
        <v>64</v>
      </c>
      <c r="M176" t="s">
        <v>2210</v>
      </c>
      <c r="N176" t="s">
        <v>2211</v>
      </c>
      <c r="O176" t="s">
        <v>1743</v>
      </c>
      <c r="P176" t="s">
        <v>2212</v>
      </c>
      <c r="Q176" t="s">
        <v>2213</v>
      </c>
      <c r="R176" t="s">
        <v>2563</v>
      </c>
      <c r="S176" t="s">
        <v>2322</v>
      </c>
      <c r="T176" t="s">
        <v>1107</v>
      </c>
      <c r="U176" t="s">
        <v>2774</v>
      </c>
      <c r="V176" t="s">
        <v>2775</v>
      </c>
      <c r="W176" t="str">
        <f>HYPERLINK("https://esastar-publication.sso.esa.int/nonEsaTenderActions/details/2347", "https://esastar-publication.sso.esa.int/nonEsaTenderActions/details/2347")</f>
        <v>https://esastar-publication.sso.esa.int/nonEsaTenderActions/details/2347</v>
      </c>
    </row>
    <row r="177" spans="1:23" ht="29" x14ac:dyDescent="0.35">
      <c r="A177" t="s">
        <v>2776</v>
      </c>
      <c r="B177" t="s">
        <v>50</v>
      </c>
      <c r="C177" t="s">
        <v>2777</v>
      </c>
      <c r="D177" t="s">
        <v>34</v>
      </c>
      <c r="E177" s="1">
        <v>44617</v>
      </c>
      <c r="F177" t="s">
        <v>35</v>
      </c>
      <c r="G177" t="s">
        <v>35</v>
      </c>
      <c r="H177" t="s">
        <v>35</v>
      </c>
      <c r="I177" t="s">
        <v>35</v>
      </c>
      <c r="J177" s="1">
        <v>44617</v>
      </c>
      <c r="K177" t="s">
        <v>52</v>
      </c>
      <c r="L177" t="s">
        <v>64</v>
      </c>
      <c r="M177" t="s">
        <v>2210</v>
      </c>
      <c r="N177" t="s">
        <v>2211</v>
      </c>
      <c r="O177" t="s">
        <v>1743</v>
      </c>
      <c r="P177" t="s">
        <v>2212</v>
      </c>
      <c r="Q177" t="s">
        <v>2213</v>
      </c>
      <c r="R177" t="s">
        <v>2322</v>
      </c>
      <c r="S177" t="s">
        <v>2563</v>
      </c>
      <c r="T177" t="s">
        <v>2778</v>
      </c>
      <c r="U177" t="s">
        <v>2612</v>
      </c>
      <c r="V177" t="s">
        <v>2779</v>
      </c>
      <c r="W177" t="str">
        <f>HYPERLINK("https://esastar-publication.sso.esa.int/nonEsaTenderActions/details/2317", "https://esastar-publication.sso.esa.int/nonEsaTenderActions/details/2317")</f>
        <v>https://esastar-publication.sso.esa.int/nonEsaTenderActions/details/2317</v>
      </c>
    </row>
    <row r="178" spans="1:23" hidden="1" x14ac:dyDescent="0.35">
      <c r="A178" t="s">
        <v>2780</v>
      </c>
      <c r="B178" t="s">
        <v>32</v>
      </c>
      <c r="C178" t="s">
        <v>2781</v>
      </c>
      <c r="D178" t="s">
        <v>34</v>
      </c>
      <c r="E178" s="1">
        <v>44617</v>
      </c>
      <c r="F178" s="1">
        <v>44819</v>
      </c>
      <c r="G178" s="1">
        <v>44887</v>
      </c>
      <c r="H178" s="1">
        <v>44887</v>
      </c>
      <c r="I178" s="1">
        <v>44887</v>
      </c>
      <c r="J178" s="1">
        <v>44861</v>
      </c>
      <c r="K178" t="s">
        <v>2230</v>
      </c>
      <c r="L178" t="s">
        <v>64</v>
      </c>
      <c r="M178" t="s">
        <v>2210</v>
      </c>
      <c r="N178" t="s">
        <v>2211</v>
      </c>
      <c r="O178" t="s">
        <v>1743</v>
      </c>
      <c r="P178" t="s">
        <v>2212</v>
      </c>
      <c r="Q178" t="s">
        <v>2213</v>
      </c>
      <c r="R178" t="s">
        <v>2563</v>
      </c>
      <c r="S178" t="s">
        <v>2322</v>
      </c>
      <c r="T178" t="s">
        <v>2782</v>
      </c>
      <c r="U178" t="s">
        <v>2783</v>
      </c>
      <c r="V178" t="s">
        <v>2784</v>
      </c>
      <c r="W178" t="str">
        <f>HYPERLINK("https://esastar-publication.sso.esa.int/nonEsaTenderActions/details/2315", "https://esastar-publication.sso.esa.int/nonEsaTenderActions/details/2315")</f>
        <v>https://esastar-publication.sso.esa.int/nonEsaTenderActions/details/2315</v>
      </c>
    </row>
    <row r="179" spans="1:23" ht="29" x14ac:dyDescent="0.35">
      <c r="A179" t="s">
        <v>2785</v>
      </c>
      <c r="B179" t="s">
        <v>50</v>
      </c>
      <c r="C179" t="s">
        <v>2786</v>
      </c>
      <c r="D179" t="s">
        <v>34</v>
      </c>
      <c r="E179" s="1">
        <v>44617</v>
      </c>
      <c r="F179" t="s">
        <v>35</v>
      </c>
      <c r="G179" t="s">
        <v>35</v>
      </c>
      <c r="H179" t="s">
        <v>35</v>
      </c>
      <c r="I179" t="s">
        <v>35</v>
      </c>
      <c r="J179" s="1">
        <v>44617</v>
      </c>
      <c r="K179" t="s">
        <v>52</v>
      </c>
      <c r="L179" t="s">
        <v>38</v>
      </c>
      <c r="M179" t="s">
        <v>2210</v>
      </c>
      <c r="N179" t="s">
        <v>2211</v>
      </c>
      <c r="O179" t="s">
        <v>1743</v>
      </c>
      <c r="P179" t="s">
        <v>2212</v>
      </c>
      <c r="Q179" t="s">
        <v>2213</v>
      </c>
      <c r="R179" t="s">
        <v>2322</v>
      </c>
      <c r="S179" t="s">
        <v>2563</v>
      </c>
      <c r="T179" t="s">
        <v>1943</v>
      </c>
      <c r="U179" t="s">
        <v>2612</v>
      </c>
      <c r="V179" t="s">
        <v>2779</v>
      </c>
      <c r="W179" t="str">
        <f>HYPERLINK("https://esastar-publication.sso.esa.int/nonEsaTenderActions/details/2314", "https://esastar-publication.sso.esa.int/nonEsaTenderActions/details/2314")</f>
        <v>https://esastar-publication.sso.esa.int/nonEsaTenderActions/details/2314</v>
      </c>
    </row>
    <row r="180" spans="1:23" ht="29" x14ac:dyDescent="0.35">
      <c r="A180" t="s">
        <v>2787</v>
      </c>
      <c r="B180" t="s">
        <v>50</v>
      </c>
      <c r="C180" t="s">
        <v>2788</v>
      </c>
      <c r="D180" t="s">
        <v>34</v>
      </c>
      <c r="E180" s="1">
        <v>44615</v>
      </c>
      <c r="F180" t="s">
        <v>35</v>
      </c>
      <c r="G180" t="s">
        <v>35</v>
      </c>
      <c r="H180" t="s">
        <v>35</v>
      </c>
      <c r="I180" t="s">
        <v>35</v>
      </c>
      <c r="J180" s="1">
        <v>44615</v>
      </c>
      <c r="K180" t="s">
        <v>52</v>
      </c>
      <c r="L180" t="s">
        <v>2405</v>
      </c>
      <c r="M180" t="s">
        <v>2210</v>
      </c>
      <c r="N180" t="s">
        <v>2211</v>
      </c>
      <c r="O180" t="s">
        <v>1743</v>
      </c>
      <c r="P180" t="s">
        <v>2212</v>
      </c>
      <c r="Q180" t="s">
        <v>2213</v>
      </c>
      <c r="R180" t="s">
        <v>2322</v>
      </c>
      <c r="S180" t="s">
        <v>2563</v>
      </c>
      <c r="T180" t="s">
        <v>1107</v>
      </c>
      <c r="U180" t="s">
        <v>2612</v>
      </c>
      <c r="V180" t="s">
        <v>2779</v>
      </c>
      <c r="W180" t="str">
        <f>HYPERLINK("https://esastar-publication.sso.esa.int/nonEsaTenderActions/details/2311", "https://esastar-publication.sso.esa.int/nonEsaTenderActions/details/2311")</f>
        <v>https://esastar-publication.sso.esa.int/nonEsaTenderActions/details/2311</v>
      </c>
    </row>
    <row r="181" spans="1:23" ht="29" x14ac:dyDescent="0.35">
      <c r="A181" t="s">
        <v>2789</v>
      </c>
      <c r="B181" t="s">
        <v>50</v>
      </c>
      <c r="C181" t="s">
        <v>2790</v>
      </c>
      <c r="D181" t="s">
        <v>34</v>
      </c>
      <c r="E181" s="1">
        <v>44615</v>
      </c>
      <c r="F181" t="s">
        <v>35</v>
      </c>
      <c r="G181" t="s">
        <v>35</v>
      </c>
      <c r="H181" t="s">
        <v>35</v>
      </c>
      <c r="I181" t="s">
        <v>35</v>
      </c>
      <c r="J181" s="1">
        <v>44615</v>
      </c>
      <c r="K181" t="s">
        <v>52</v>
      </c>
      <c r="L181" t="s">
        <v>64</v>
      </c>
      <c r="M181" t="s">
        <v>2210</v>
      </c>
      <c r="N181" t="s">
        <v>2211</v>
      </c>
      <c r="O181" t="s">
        <v>1743</v>
      </c>
      <c r="P181" t="s">
        <v>2212</v>
      </c>
      <c r="Q181" t="s">
        <v>2213</v>
      </c>
      <c r="R181" t="s">
        <v>2322</v>
      </c>
      <c r="S181" t="s">
        <v>2563</v>
      </c>
      <c r="T181" t="s">
        <v>1107</v>
      </c>
      <c r="U181" t="s">
        <v>2612</v>
      </c>
      <c r="V181" t="s">
        <v>2779</v>
      </c>
      <c r="W181" t="str">
        <f>HYPERLINK("https://esastar-publication.sso.esa.int/nonEsaTenderActions/details/2310", "https://esastar-publication.sso.esa.int/nonEsaTenderActions/details/2310")</f>
        <v>https://esastar-publication.sso.esa.int/nonEsaTenderActions/details/2310</v>
      </c>
    </row>
    <row r="182" spans="1:23" ht="29" x14ac:dyDescent="0.35">
      <c r="A182" t="s">
        <v>2791</v>
      </c>
      <c r="B182" t="s">
        <v>50</v>
      </c>
      <c r="C182" t="s">
        <v>2792</v>
      </c>
      <c r="D182" t="s">
        <v>34</v>
      </c>
      <c r="E182" s="1">
        <v>44614</v>
      </c>
      <c r="F182" t="s">
        <v>35</v>
      </c>
      <c r="G182" t="s">
        <v>35</v>
      </c>
      <c r="H182" t="s">
        <v>35</v>
      </c>
      <c r="I182" t="s">
        <v>35</v>
      </c>
      <c r="J182" s="1">
        <v>44614</v>
      </c>
      <c r="K182" t="s">
        <v>52</v>
      </c>
      <c r="L182" t="s">
        <v>38</v>
      </c>
      <c r="M182" t="s">
        <v>2210</v>
      </c>
      <c r="N182" t="s">
        <v>2211</v>
      </c>
      <c r="O182" t="s">
        <v>1743</v>
      </c>
      <c r="P182" t="s">
        <v>2212</v>
      </c>
      <c r="Q182" t="s">
        <v>2213</v>
      </c>
      <c r="R182" t="s">
        <v>2563</v>
      </c>
      <c r="S182" t="s">
        <v>2322</v>
      </c>
      <c r="T182" t="s">
        <v>1107</v>
      </c>
      <c r="U182" t="s">
        <v>2612</v>
      </c>
      <c r="V182" t="s">
        <v>2779</v>
      </c>
      <c r="W182" t="str">
        <f>HYPERLINK("https://esastar-publication.sso.esa.int/nonEsaTenderActions/details/2300", "https://esastar-publication.sso.esa.int/nonEsaTenderActions/details/2300")</f>
        <v>https://esastar-publication.sso.esa.int/nonEsaTenderActions/details/2300</v>
      </c>
    </row>
    <row r="183" spans="1:23" ht="29" x14ac:dyDescent="0.35">
      <c r="A183" t="s">
        <v>2793</v>
      </c>
      <c r="B183" t="s">
        <v>50</v>
      </c>
      <c r="C183" t="s">
        <v>2794</v>
      </c>
      <c r="D183" t="s">
        <v>34</v>
      </c>
      <c r="E183" s="1">
        <v>44614</v>
      </c>
      <c r="F183" t="s">
        <v>35</v>
      </c>
      <c r="G183" t="s">
        <v>35</v>
      </c>
      <c r="H183" t="s">
        <v>35</v>
      </c>
      <c r="I183" t="s">
        <v>35</v>
      </c>
      <c r="J183" s="1">
        <v>44614</v>
      </c>
      <c r="K183" t="s">
        <v>52</v>
      </c>
      <c r="L183" t="s">
        <v>38</v>
      </c>
      <c r="M183" t="s">
        <v>2210</v>
      </c>
      <c r="N183" t="s">
        <v>2211</v>
      </c>
      <c r="O183" t="s">
        <v>1743</v>
      </c>
      <c r="P183" t="s">
        <v>2212</v>
      </c>
      <c r="Q183" t="s">
        <v>2213</v>
      </c>
      <c r="R183" t="s">
        <v>2563</v>
      </c>
      <c r="S183" t="s">
        <v>2322</v>
      </c>
      <c r="T183" t="s">
        <v>1107</v>
      </c>
      <c r="U183" t="s">
        <v>2612</v>
      </c>
      <c r="V183" t="s">
        <v>2779</v>
      </c>
      <c r="W183" t="str">
        <f>HYPERLINK("https://esastar-publication.sso.esa.int/nonEsaTenderActions/details/2299", "https://esastar-publication.sso.esa.int/nonEsaTenderActions/details/2299")</f>
        <v>https://esastar-publication.sso.esa.int/nonEsaTenderActions/details/2299</v>
      </c>
    </row>
    <row r="184" spans="1:23" ht="29" x14ac:dyDescent="0.35">
      <c r="A184" t="s">
        <v>2795</v>
      </c>
      <c r="B184" t="s">
        <v>50</v>
      </c>
      <c r="C184" t="s">
        <v>2796</v>
      </c>
      <c r="D184" t="s">
        <v>34</v>
      </c>
      <c r="E184" s="1">
        <v>44610</v>
      </c>
      <c r="F184" t="s">
        <v>35</v>
      </c>
      <c r="G184" t="s">
        <v>35</v>
      </c>
      <c r="H184" t="s">
        <v>35</v>
      </c>
      <c r="I184" t="s">
        <v>35</v>
      </c>
      <c r="J184" s="1">
        <v>44610</v>
      </c>
      <c r="K184" t="s">
        <v>52</v>
      </c>
      <c r="L184" t="s">
        <v>64</v>
      </c>
      <c r="M184" t="s">
        <v>2210</v>
      </c>
      <c r="N184" t="s">
        <v>2211</v>
      </c>
      <c r="O184" t="s">
        <v>1743</v>
      </c>
      <c r="P184" t="s">
        <v>2212</v>
      </c>
      <c r="Q184" t="s">
        <v>2213</v>
      </c>
      <c r="R184" t="s">
        <v>2563</v>
      </c>
      <c r="S184" t="s">
        <v>2322</v>
      </c>
      <c r="T184" t="s">
        <v>1107</v>
      </c>
      <c r="U184" t="s">
        <v>2612</v>
      </c>
      <c r="V184" t="s">
        <v>2779</v>
      </c>
      <c r="W184" t="str">
        <f>HYPERLINK("https://esastar-publication.sso.esa.int/nonEsaTenderActions/details/2286", "https://esastar-publication.sso.esa.int/nonEsaTenderActions/details/2286")</f>
        <v>https://esastar-publication.sso.esa.int/nonEsaTenderActions/details/2286</v>
      </c>
    </row>
    <row r="185" spans="1:23" hidden="1" x14ac:dyDescent="0.35">
      <c r="A185" t="s">
        <v>2797</v>
      </c>
      <c r="B185" t="s">
        <v>32</v>
      </c>
      <c r="C185" t="s">
        <v>2798</v>
      </c>
      <c r="D185" t="s">
        <v>34</v>
      </c>
      <c r="E185" s="1">
        <v>44610</v>
      </c>
      <c r="F185" s="1">
        <v>44741</v>
      </c>
      <c r="G185" s="1">
        <v>44771</v>
      </c>
      <c r="H185" s="1">
        <v>44771</v>
      </c>
      <c r="I185" s="1">
        <v>44771</v>
      </c>
      <c r="J185" s="1">
        <v>44741</v>
      </c>
      <c r="K185" t="s">
        <v>122</v>
      </c>
      <c r="L185" t="s">
        <v>64</v>
      </c>
      <c r="M185" t="s">
        <v>2210</v>
      </c>
      <c r="N185" t="s">
        <v>2211</v>
      </c>
      <c r="O185" t="s">
        <v>1743</v>
      </c>
      <c r="P185" t="s">
        <v>2212</v>
      </c>
      <c r="Q185" t="s">
        <v>2213</v>
      </c>
      <c r="R185" t="s">
        <v>2563</v>
      </c>
      <c r="S185" t="s">
        <v>2456</v>
      </c>
      <c r="T185" t="s">
        <v>1475</v>
      </c>
      <c r="U185" t="s">
        <v>158</v>
      </c>
      <c r="V185" t="s">
        <v>2609</v>
      </c>
      <c r="W185" t="str">
        <f>HYPERLINK("https://esastar-publication.sso.esa.int/nonEsaTenderActions/details/2284", "https://esastar-publication.sso.esa.int/nonEsaTenderActions/details/2284")</f>
        <v>https://esastar-publication.sso.esa.int/nonEsaTenderActions/details/2284</v>
      </c>
    </row>
    <row r="186" spans="1:23" x14ac:dyDescent="0.35">
      <c r="A186" t="s">
        <v>2799</v>
      </c>
      <c r="B186" t="s">
        <v>50</v>
      </c>
      <c r="C186" t="s">
        <v>2800</v>
      </c>
      <c r="D186" t="s">
        <v>34</v>
      </c>
      <c r="E186" s="1">
        <v>44609</v>
      </c>
      <c r="F186" t="s">
        <v>35</v>
      </c>
      <c r="G186" t="s">
        <v>35</v>
      </c>
      <c r="H186" t="s">
        <v>35</v>
      </c>
      <c r="I186" t="s">
        <v>35</v>
      </c>
      <c r="J186" s="1">
        <v>44609</v>
      </c>
      <c r="K186" t="s">
        <v>52</v>
      </c>
      <c r="L186" t="s">
        <v>38</v>
      </c>
      <c r="M186" t="s">
        <v>2210</v>
      </c>
      <c r="N186" t="s">
        <v>2211</v>
      </c>
      <c r="O186" t="s">
        <v>1743</v>
      </c>
      <c r="P186" t="s">
        <v>2212</v>
      </c>
      <c r="Q186" t="s">
        <v>2213</v>
      </c>
      <c r="R186" t="s">
        <v>2563</v>
      </c>
      <c r="S186" t="s">
        <v>2322</v>
      </c>
      <c r="T186" t="s">
        <v>2801</v>
      </c>
      <c r="U186" t="s">
        <v>2612</v>
      </c>
      <c r="V186" t="s">
        <v>2705</v>
      </c>
      <c r="W186" t="str">
        <f>HYPERLINK("https://esastar-publication.sso.esa.int/nonEsaTenderActions/details/2280", "https://esastar-publication.sso.esa.int/nonEsaTenderActions/details/2280")</f>
        <v>https://esastar-publication.sso.esa.int/nonEsaTenderActions/details/2280</v>
      </c>
    </row>
    <row r="187" spans="1:23" hidden="1" x14ac:dyDescent="0.35">
      <c r="A187" t="s">
        <v>2802</v>
      </c>
      <c r="B187" t="s">
        <v>32</v>
      </c>
      <c r="C187" t="s">
        <v>2803</v>
      </c>
      <c r="D187" t="s">
        <v>34</v>
      </c>
      <c r="E187" s="1">
        <v>44609</v>
      </c>
      <c r="F187" s="1">
        <v>44963</v>
      </c>
      <c r="G187" s="1">
        <v>45016</v>
      </c>
      <c r="H187" s="1">
        <v>45016</v>
      </c>
      <c r="I187" s="1">
        <v>45016</v>
      </c>
      <c r="J187" s="1">
        <v>44977</v>
      </c>
      <c r="K187" t="s">
        <v>132</v>
      </c>
      <c r="L187" t="s">
        <v>64</v>
      </c>
      <c r="M187" t="s">
        <v>2210</v>
      </c>
      <c r="N187" t="s">
        <v>2211</v>
      </c>
      <c r="O187" t="s">
        <v>1743</v>
      </c>
      <c r="P187" t="s">
        <v>2212</v>
      </c>
      <c r="Q187" t="s">
        <v>2213</v>
      </c>
      <c r="R187" t="s">
        <v>2563</v>
      </c>
      <c r="S187" t="s">
        <v>2456</v>
      </c>
      <c r="T187" t="s">
        <v>2804</v>
      </c>
      <c r="U187" t="s">
        <v>144</v>
      </c>
      <c r="V187" t="s">
        <v>2805</v>
      </c>
      <c r="W187" t="str">
        <f>HYPERLINK("https://esastar-publication.sso.esa.int/nonEsaTenderActions/details/2279", "https://esastar-publication.sso.esa.int/nonEsaTenderActions/details/2279")</f>
        <v>https://esastar-publication.sso.esa.int/nonEsaTenderActions/details/2279</v>
      </c>
    </row>
    <row r="188" spans="1:23" hidden="1" x14ac:dyDescent="0.35">
      <c r="A188" t="s">
        <v>2806</v>
      </c>
      <c r="B188" t="s">
        <v>32</v>
      </c>
      <c r="C188" t="s">
        <v>2807</v>
      </c>
      <c r="D188" t="s">
        <v>34</v>
      </c>
      <c r="E188" s="1">
        <v>44596</v>
      </c>
      <c r="F188" s="1">
        <v>44609</v>
      </c>
      <c r="G188" s="1">
        <v>44687</v>
      </c>
      <c r="H188" s="1">
        <v>44687</v>
      </c>
      <c r="I188" s="1">
        <v>44687</v>
      </c>
      <c r="J188" s="1">
        <v>44664</v>
      </c>
      <c r="K188" t="s">
        <v>36</v>
      </c>
      <c r="L188" t="s">
        <v>64</v>
      </c>
      <c r="M188" t="s">
        <v>2808</v>
      </c>
      <c r="N188" t="s">
        <v>2809</v>
      </c>
      <c r="O188" t="s">
        <v>2161</v>
      </c>
      <c r="P188" t="s">
        <v>2234</v>
      </c>
      <c r="Q188" t="s">
        <v>2235</v>
      </c>
      <c r="R188" t="s">
        <v>2810</v>
      </c>
      <c r="S188" t="s">
        <v>2811</v>
      </c>
      <c r="T188" t="s">
        <v>2722</v>
      </c>
      <c r="U188" t="s">
        <v>1765</v>
      </c>
      <c r="V188" t="s">
        <v>1918</v>
      </c>
      <c r="W188" t="str">
        <f>HYPERLINK("https://esastar-publication.sso.esa.int/nonEsaTenderActions/details/2254", "https://esastar-publication.sso.esa.int/nonEsaTenderActions/details/2254")</f>
        <v>https://esastar-publication.sso.esa.int/nonEsaTenderActions/details/2254</v>
      </c>
    </row>
    <row r="189" spans="1:23" x14ac:dyDescent="0.35">
      <c r="A189" t="s">
        <v>2812</v>
      </c>
      <c r="B189" t="s">
        <v>50</v>
      </c>
      <c r="C189" t="s">
        <v>2813</v>
      </c>
      <c r="D189" t="s">
        <v>34</v>
      </c>
      <c r="E189" s="1">
        <v>44594</v>
      </c>
      <c r="F189" t="s">
        <v>35</v>
      </c>
      <c r="G189" t="s">
        <v>35</v>
      </c>
      <c r="H189" t="s">
        <v>35</v>
      </c>
      <c r="I189" t="s">
        <v>35</v>
      </c>
      <c r="J189" s="1">
        <v>44594</v>
      </c>
      <c r="K189" t="s">
        <v>52</v>
      </c>
      <c r="L189" t="s">
        <v>64</v>
      </c>
      <c r="M189" t="s">
        <v>2728</v>
      </c>
      <c r="N189" t="s">
        <v>2729</v>
      </c>
      <c r="O189" t="s">
        <v>2233</v>
      </c>
      <c r="P189" t="s">
        <v>2814</v>
      </c>
      <c r="Q189" t="s">
        <v>2815</v>
      </c>
      <c r="R189" t="s">
        <v>2816</v>
      </c>
      <c r="S189" t="s">
        <v>2817</v>
      </c>
      <c r="T189" t="s">
        <v>2818</v>
      </c>
      <c r="U189" t="s">
        <v>1765</v>
      </c>
      <c r="V189" t="s">
        <v>2205</v>
      </c>
      <c r="W189" t="str">
        <f>HYPERLINK("https://esastar-publication.sso.esa.int/nonEsaTenderActions/details/2252", "https://esastar-publication.sso.esa.int/nonEsaTenderActions/details/2252")</f>
        <v>https://esastar-publication.sso.esa.int/nonEsaTenderActions/details/2252</v>
      </c>
    </row>
    <row r="190" spans="1:23" hidden="1" x14ac:dyDescent="0.35">
      <c r="A190" t="s">
        <v>2819</v>
      </c>
      <c r="B190" t="s">
        <v>32</v>
      </c>
      <c r="C190" t="s">
        <v>2820</v>
      </c>
      <c r="D190" t="s">
        <v>34</v>
      </c>
      <c r="E190" s="1">
        <v>44581</v>
      </c>
      <c r="F190" s="1">
        <v>44608</v>
      </c>
      <c r="G190" s="1">
        <v>44651</v>
      </c>
      <c r="H190" s="1">
        <v>44651</v>
      </c>
      <c r="I190" s="1">
        <v>44651</v>
      </c>
      <c r="J190" s="1">
        <v>44608</v>
      </c>
      <c r="K190" t="s">
        <v>122</v>
      </c>
      <c r="L190" t="s">
        <v>2405</v>
      </c>
      <c r="M190" t="s">
        <v>2821</v>
      </c>
      <c r="N190" t="s">
        <v>2822</v>
      </c>
      <c r="O190" t="s">
        <v>2823</v>
      </c>
      <c r="P190" t="s">
        <v>2824</v>
      </c>
      <c r="Q190" t="s">
        <v>2825</v>
      </c>
      <c r="R190" t="s">
        <v>2826</v>
      </c>
      <c r="S190" t="s">
        <v>2827</v>
      </c>
      <c r="T190" t="s">
        <v>2828</v>
      </c>
      <c r="U190" t="s">
        <v>109</v>
      </c>
      <c r="V190" t="s">
        <v>1652</v>
      </c>
      <c r="W190" t="str">
        <f>HYPERLINK("https://esastar-publication.sso.esa.int/nonEsaTenderActions/details/2205", "https://esastar-publication.sso.esa.int/nonEsaTenderActions/details/2205")</f>
        <v>https://esastar-publication.sso.esa.int/nonEsaTenderActions/details/2205</v>
      </c>
    </row>
    <row r="191" spans="1:23" hidden="1" x14ac:dyDescent="0.35">
      <c r="A191" t="s">
        <v>2829</v>
      </c>
      <c r="B191" t="s">
        <v>32</v>
      </c>
      <c r="C191" t="s">
        <v>2765</v>
      </c>
      <c r="D191" t="s">
        <v>34</v>
      </c>
      <c r="E191" s="1">
        <v>44546</v>
      </c>
      <c r="F191" s="1">
        <v>44655</v>
      </c>
      <c r="G191" s="1">
        <v>44706</v>
      </c>
      <c r="H191" s="1">
        <v>44706</v>
      </c>
      <c r="I191" s="1">
        <v>44706</v>
      </c>
      <c r="J191" s="1">
        <v>44664</v>
      </c>
      <c r="K191" t="s">
        <v>36</v>
      </c>
      <c r="L191" t="s">
        <v>163</v>
      </c>
      <c r="M191" t="s">
        <v>2669</v>
      </c>
      <c r="N191" t="s">
        <v>2670</v>
      </c>
      <c r="O191" t="s">
        <v>2556</v>
      </c>
      <c r="P191" t="s">
        <v>2223</v>
      </c>
      <c r="Q191" t="s">
        <v>2224</v>
      </c>
      <c r="R191" t="s">
        <v>2753</v>
      </c>
      <c r="S191" t="s">
        <v>2754</v>
      </c>
      <c r="T191" t="s">
        <v>2675</v>
      </c>
      <c r="U191" t="s">
        <v>1765</v>
      </c>
      <c r="V191" t="s">
        <v>2282</v>
      </c>
      <c r="W191" t="str">
        <f>HYPERLINK("https://esastar-publication.sso.esa.int/nonEsaTenderActions/details/2138", "https://esastar-publication.sso.esa.int/nonEsaTenderActions/details/2138")</f>
        <v>https://esastar-publication.sso.esa.int/nonEsaTenderActions/details/2138</v>
      </c>
    </row>
    <row r="192" spans="1:23" hidden="1" x14ac:dyDescent="0.35">
      <c r="A192" t="s">
        <v>2830</v>
      </c>
      <c r="B192" t="s">
        <v>32</v>
      </c>
      <c r="C192" t="s">
        <v>2831</v>
      </c>
      <c r="D192" t="s">
        <v>34</v>
      </c>
      <c r="E192" s="1">
        <v>44489</v>
      </c>
      <c r="F192" s="1">
        <v>44552</v>
      </c>
      <c r="G192" s="1">
        <v>44603</v>
      </c>
      <c r="H192" s="1">
        <v>44603</v>
      </c>
      <c r="I192" s="1">
        <v>44603</v>
      </c>
      <c r="J192" s="1">
        <v>44552</v>
      </c>
      <c r="K192" t="s">
        <v>122</v>
      </c>
      <c r="L192" t="s">
        <v>64</v>
      </c>
      <c r="M192" t="s">
        <v>2584</v>
      </c>
      <c r="N192" t="s">
        <v>2585</v>
      </c>
      <c r="O192" t="s">
        <v>2586</v>
      </c>
      <c r="P192" t="s">
        <v>2223</v>
      </c>
      <c r="Q192" t="s">
        <v>2224</v>
      </c>
      <c r="R192" t="s">
        <v>2832</v>
      </c>
      <c r="S192" t="s">
        <v>2832</v>
      </c>
      <c r="T192" t="s">
        <v>2818</v>
      </c>
      <c r="U192" t="s">
        <v>900</v>
      </c>
      <c r="V192" t="s">
        <v>2187</v>
      </c>
      <c r="W192" t="str">
        <f>HYPERLINK("https://esastar-publication.sso.esa.int/nonEsaTenderActions/details/2069", "https://esastar-publication.sso.esa.int/nonEsaTenderActions/details/2069")</f>
        <v>https://esastar-publication.sso.esa.int/nonEsaTenderActions/details/2069</v>
      </c>
    </row>
    <row r="193" spans="1:23" hidden="1" x14ac:dyDescent="0.35">
      <c r="A193" t="s">
        <v>2833</v>
      </c>
      <c r="B193" t="s">
        <v>32</v>
      </c>
      <c r="C193" t="s">
        <v>2834</v>
      </c>
      <c r="D193" t="s">
        <v>34</v>
      </c>
      <c r="E193" s="1">
        <v>44484</v>
      </c>
      <c r="F193" s="1">
        <v>44552</v>
      </c>
      <c r="G193" s="1">
        <v>44617</v>
      </c>
      <c r="H193" s="1">
        <v>44617</v>
      </c>
      <c r="I193" s="1">
        <v>44617</v>
      </c>
      <c r="J193" s="1">
        <v>44600</v>
      </c>
      <c r="K193" t="s">
        <v>132</v>
      </c>
      <c r="L193" t="s">
        <v>64</v>
      </c>
      <c r="M193" t="s">
        <v>2584</v>
      </c>
      <c r="N193" t="s">
        <v>2585</v>
      </c>
      <c r="O193" t="s">
        <v>2586</v>
      </c>
      <c r="P193" t="s">
        <v>2223</v>
      </c>
      <c r="Q193" t="s">
        <v>2224</v>
      </c>
      <c r="R193" t="s">
        <v>2832</v>
      </c>
      <c r="S193" t="s">
        <v>2832</v>
      </c>
      <c r="T193" t="s">
        <v>2818</v>
      </c>
      <c r="U193" t="s">
        <v>900</v>
      </c>
      <c r="V193" t="s">
        <v>2187</v>
      </c>
      <c r="W193" t="str">
        <f>HYPERLINK("https://esastar-publication.sso.esa.int/nonEsaTenderActions/details/2064", "https://esastar-publication.sso.esa.int/nonEsaTenderActions/details/2064")</f>
        <v>https://esastar-publication.sso.esa.int/nonEsaTenderActions/details/2064</v>
      </c>
    </row>
    <row r="194" spans="1:23" hidden="1" x14ac:dyDescent="0.35">
      <c r="A194" t="s">
        <v>2835</v>
      </c>
      <c r="B194" t="s">
        <v>32</v>
      </c>
      <c r="C194" t="s">
        <v>2836</v>
      </c>
      <c r="D194" t="s">
        <v>34</v>
      </c>
      <c r="E194" s="1">
        <v>44483</v>
      </c>
      <c r="F194" s="1">
        <v>44488</v>
      </c>
      <c r="G194" s="1">
        <v>45107</v>
      </c>
      <c r="H194" s="1">
        <v>45107</v>
      </c>
      <c r="I194" s="1">
        <v>45107</v>
      </c>
      <c r="J194" s="1">
        <v>44488</v>
      </c>
      <c r="K194" t="s">
        <v>122</v>
      </c>
      <c r="L194" t="s">
        <v>2405</v>
      </c>
      <c r="M194" t="s">
        <v>2821</v>
      </c>
      <c r="N194" t="s">
        <v>2822</v>
      </c>
      <c r="O194" t="s">
        <v>2823</v>
      </c>
      <c r="P194" t="s">
        <v>2824</v>
      </c>
      <c r="Q194" t="s">
        <v>2825</v>
      </c>
      <c r="R194" t="s">
        <v>2826</v>
      </c>
      <c r="S194" t="s">
        <v>2827</v>
      </c>
      <c r="T194" t="s">
        <v>2837</v>
      </c>
      <c r="U194" t="s">
        <v>109</v>
      </c>
      <c r="V194" t="s">
        <v>1652</v>
      </c>
      <c r="W194" t="str">
        <f>HYPERLINK("https://esastar-publication.sso.esa.int/nonEsaTenderActions/details/2037", "https://esastar-publication.sso.esa.int/nonEsaTenderActions/details/2037")</f>
        <v>https://esastar-publication.sso.esa.int/nonEsaTenderActions/details/2037</v>
      </c>
    </row>
    <row r="195" spans="1:23" hidden="1" x14ac:dyDescent="0.35">
      <c r="A195" t="s">
        <v>2838</v>
      </c>
      <c r="B195" t="s">
        <v>32</v>
      </c>
      <c r="C195" t="s">
        <v>2839</v>
      </c>
      <c r="D195" t="s">
        <v>34</v>
      </c>
      <c r="E195" s="1">
        <v>44483</v>
      </c>
      <c r="F195" s="1">
        <v>44552</v>
      </c>
      <c r="G195" s="1">
        <v>44603</v>
      </c>
      <c r="H195" s="1">
        <v>44603</v>
      </c>
      <c r="I195" s="1">
        <v>44603</v>
      </c>
      <c r="J195" s="1">
        <v>44571</v>
      </c>
      <c r="K195" t="s">
        <v>132</v>
      </c>
      <c r="L195" t="s">
        <v>64</v>
      </c>
      <c r="M195" t="s">
        <v>2584</v>
      </c>
      <c r="N195" t="s">
        <v>2585</v>
      </c>
      <c r="O195" t="s">
        <v>2586</v>
      </c>
      <c r="P195" t="s">
        <v>2223</v>
      </c>
      <c r="Q195" t="s">
        <v>2224</v>
      </c>
      <c r="R195" t="s">
        <v>2832</v>
      </c>
      <c r="S195" t="s">
        <v>2832</v>
      </c>
      <c r="T195" t="s">
        <v>2818</v>
      </c>
      <c r="U195" t="s">
        <v>900</v>
      </c>
      <c r="V195" t="s">
        <v>2187</v>
      </c>
      <c r="W195" t="str">
        <f>HYPERLINK("https://esastar-publication.sso.esa.int/nonEsaTenderActions/details/2060", "https://esastar-publication.sso.esa.int/nonEsaTenderActions/details/2060")</f>
        <v>https://esastar-publication.sso.esa.int/nonEsaTenderActions/details/2060</v>
      </c>
    </row>
    <row r="196" spans="1:23" hidden="1" x14ac:dyDescent="0.35">
      <c r="A196" t="s">
        <v>2840</v>
      </c>
      <c r="B196" t="s">
        <v>32</v>
      </c>
      <c r="C196" t="s">
        <v>2841</v>
      </c>
      <c r="D196" t="s">
        <v>34</v>
      </c>
      <c r="E196" s="1">
        <v>44480</v>
      </c>
      <c r="F196" s="1">
        <v>44480</v>
      </c>
      <c r="G196" s="1">
        <v>44552</v>
      </c>
      <c r="H196" s="1">
        <v>44552</v>
      </c>
      <c r="I196" s="1">
        <v>44552</v>
      </c>
      <c r="J196" s="1">
        <v>44526</v>
      </c>
      <c r="K196" t="s">
        <v>2230</v>
      </c>
      <c r="L196" t="s">
        <v>64</v>
      </c>
      <c r="M196" t="s">
        <v>1994</v>
      </c>
      <c r="N196" t="s">
        <v>2330</v>
      </c>
      <c r="O196" t="s">
        <v>645</v>
      </c>
      <c r="P196" t="s">
        <v>2718</v>
      </c>
      <c r="Q196" t="s">
        <v>2719</v>
      </c>
      <c r="R196" t="s">
        <v>2842</v>
      </c>
      <c r="S196" t="s">
        <v>2843</v>
      </c>
      <c r="T196" t="s">
        <v>2844</v>
      </c>
      <c r="U196" t="s">
        <v>1765</v>
      </c>
      <c r="V196" t="s">
        <v>2676</v>
      </c>
      <c r="W196" t="str">
        <f>HYPERLINK("https://esastar-publication.sso.esa.int/nonEsaTenderActions/details/2042", "https://esastar-publication.sso.esa.int/nonEsaTenderActions/details/2042")</f>
        <v>https://esastar-publication.sso.esa.int/nonEsaTenderActions/details/2042</v>
      </c>
    </row>
    <row r="197" spans="1:23" hidden="1" x14ac:dyDescent="0.35">
      <c r="A197" t="s">
        <v>2845</v>
      </c>
      <c r="B197" t="s">
        <v>32</v>
      </c>
      <c r="C197" t="s">
        <v>2846</v>
      </c>
      <c r="D197" t="s">
        <v>34</v>
      </c>
      <c r="E197" s="1">
        <v>44407</v>
      </c>
      <c r="F197" s="1">
        <v>44407</v>
      </c>
      <c r="G197" s="1">
        <v>44473</v>
      </c>
      <c r="H197" s="1">
        <v>44473</v>
      </c>
      <c r="I197" s="1">
        <v>44473</v>
      </c>
      <c r="J197" s="1">
        <v>44453</v>
      </c>
      <c r="K197" t="s">
        <v>36</v>
      </c>
      <c r="L197" t="s">
        <v>38</v>
      </c>
      <c r="M197" t="s">
        <v>2669</v>
      </c>
      <c r="N197" t="s">
        <v>2670</v>
      </c>
      <c r="O197" t="s">
        <v>2556</v>
      </c>
      <c r="P197" t="s">
        <v>2223</v>
      </c>
      <c r="Q197" t="s">
        <v>2224</v>
      </c>
      <c r="R197" t="s">
        <v>2753</v>
      </c>
      <c r="S197" t="s">
        <v>2847</v>
      </c>
      <c r="T197" t="s">
        <v>2848</v>
      </c>
      <c r="U197" t="s">
        <v>2849</v>
      </c>
      <c r="V197" t="s">
        <v>2282</v>
      </c>
      <c r="W197" t="str">
        <f>HYPERLINK("https://esastar-publication.sso.esa.int/nonEsaTenderActions/details/1964", "https://esastar-publication.sso.esa.int/nonEsaTenderActions/details/1964")</f>
        <v>https://esastar-publication.sso.esa.int/nonEsaTenderActions/details/1964</v>
      </c>
    </row>
    <row r="198" spans="1:23" x14ac:dyDescent="0.35">
      <c r="A198" t="s">
        <v>2850</v>
      </c>
      <c r="B198" t="s">
        <v>50</v>
      </c>
      <c r="C198" t="s">
        <v>2851</v>
      </c>
      <c r="D198" t="s">
        <v>34</v>
      </c>
      <c r="E198" s="1">
        <v>44337</v>
      </c>
      <c r="F198" t="s">
        <v>35</v>
      </c>
      <c r="G198" t="s">
        <v>35</v>
      </c>
      <c r="H198" t="s">
        <v>35</v>
      </c>
      <c r="I198" t="s">
        <v>35</v>
      </c>
      <c r="J198" s="1">
        <v>44337</v>
      </c>
      <c r="K198" t="s">
        <v>52</v>
      </c>
      <c r="L198" t="s">
        <v>64</v>
      </c>
      <c r="M198" t="s">
        <v>2210</v>
      </c>
      <c r="N198" t="s">
        <v>2211</v>
      </c>
      <c r="O198" t="s">
        <v>1743</v>
      </c>
      <c r="P198" t="s">
        <v>2212</v>
      </c>
      <c r="Q198" t="s">
        <v>2213</v>
      </c>
      <c r="R198" t="s">
        <v>2322</v>
      </c>
      <c r="S198" t="s">
        <v>2852</v>
      </c>
      <c r="T198" t="s">
        <v>1475</v>
      </c>
      <c r="U198" t="s">
        <v>2853</v>
      </c>
      <c r="V198" t="s">
        <v>2854</v>
      </c>
      <c r="W198" t="str">
        <f>HYPERLINK("https://esastar-publication.sso.esa.int/nonEsaTenderActions/details/1834", "https://esastar-publication.sso.esa.int/nonEsaTenderActions/details/1834")</f>
        <v>https://esastar-publication.sso.esa.int/nonEsaTenderActions/details/1834</v>
      </c>
    </row>
    <row r="199" spans="1:23" ht="72.5" x14ac:dyDescent="0.35">
      <c r="A199" t="s">
        <v>2855</v>
      </c>
      <c r="B199" t="s">
        <v>50</v>
      </c>
      <c r="C199" t="s">
        <v>2856</v>
      </c>
      <c r="D199" t="s">
        <v>34</v>
      </c>
      <c r="E199" s="1">
        <v>44337</v>
      </c>
      <c r="F199" t="s">
        <v>35</v>
      </c>
      <c r="G199" t="s">
        <v>35</v>
      </c>
      <c r="H199" t="s">
        <v>35</v>
      </c>
      <c r="I199" t="s">
        <v>35</v>
      </c>
      <c r="J199" s="1">
        <v>44337</v>
      </c>
      <c r="K199" t="s">
        <v>52</v>
      </c>
      <c r="L199" t="s">
        <v>64</v>
      </c>
      <c r="M199" t="s">
        <v>2210</v>
      </c>
      <c r="N199" t="s">
        <v>2211</v>
      </c>
      <c r="O199" t="s">
        <v>1743</v>
      </c>
      <c r="P199" t="s">
        <v>2212</v>
      </c>
      <c r="Q199" t="s">
        <v>2213</v>
      </c>
      <c r="R199" t="s">
        <v>2857</v>
      </c>
      <c r="S199" t="s">
        <v>2456</v>
      </c>
      <c r="T199" t="s">
        <v>2858</v>
      </c>
      <c r="U199" t="s">
        <v>2859</v>
      </c>
      <c r="V199" t="s">
        <v>2860</v>
      </c>
      <c r="W199" t="str">
        <f>HYPERLINK("https://esastar-publication.sso.esa.int/nonEsaTenderActions/details/1833", "https://esastar-publication.sso.esa.int/nonEsaTenderActions/details/1833")</f>
        <v>https://esastar-publication.sso.esa.int/nonEsaTenderActions/details/1833</v>
      </c>
    </row>
    <row r="200" spans="1:23" hidden="1" x14ac:dyDescent="0.35">
      <c r="A200" t="s">
        <v>2861</v>
      </c>
      <c r="B200" t="s">
        <v>32</v>
      </c>
      <c r="C200" t="s">
        <v>2862</v>
      </c>
      <c r="D200" t="s">
        <v>34</v>
      </c>
      <c r="E200" s="1">
        <v>44309</v>
      </c>
      <c r="F200" s="1">
        <v>44309</v>
      </c>
      <c r="G200" s="1">
        <v>44358</v>
      </c>
      <c r="H200" s="1">
        <v>44358</v>
      </c>
      <c r="I200" s="1">
        <v>44358</v>
      </c>
      <c r="J200" s="1">
        <v>44316</v>
      </c>
      <c r="K200" t="s">
        <v>132</v>
      </c>
      <c r="L200" t="s">
        <v>64</v>
      </c>
      <c r="M200" t="s">
        <v>2863</v>
      </c>
      <c r="N200" t="s">
        <v>2670</v>
      </c>
      <c r="O200" t="s">
        <v>2556</v>
      </c>
      <c r="P200" t="s">
        <v>2223</v>
      </c>
      <c r="Q200" t="s">
        <v>2224</v>
      </c>
      <c r="R200" t="s">
        <v>2754</v>
      </c>
      <c r="S200" t="s">
        <v>2864</v>
      </c>
      <c r="T200" t="s">
        <v>2848</v>
      </c>
      <c r="U200" t="s">
        <v>2270</v>
      </c>
      <c r="V200" t="s">
        <v>2865</v>
      </c>
      <c r="W200" t="str">
        <f>HYPERLINK("https://esastar-publication.sso.esa.int/nonEsaTenderActions/details/1774", "https://esastar-publication.sso.esa.int/nonEsaTenderActions/details/1774")</f>
        <v>https://esastar-publication.sso.esa.int/nonEsaTenderActions/details/1774</v>
      </c>
    </row>
    <row r="201" spans="1:23" ht="58" hidden="1" x14ac:dyDescent="0.35">
      <c r="A201" t="s">
        <v>2866</v>
      </c>
      <c r="B201" t="s">
        <v>32</v>
      </c>
      <c r="C201" t="s">
        <v>2867</v>
      </c>
      <c r="D201" t="s">
        <v>34</v>
      </c>
      <c r="E201" s="1">
        <v>44306</v>
      </c>
      <c r="F201" s="1">
        <v>44333</v>
      </c>
      <c r="G201" s="1">
        <v>44386</v>
      </c>
      <c r="H201" s="1">
        <v>44386</v>
      </c>
      <c r="I201" s="1">
        <v>44386</v>
      </c>
      <c r="J201" s="1">
        <v>44368</v>
      </c>
      <c r="K201" t="s">
        <v>36</v>
      </c>
      <c r="L201" t="s">
        <v>64</v>
      </c>
      <c r="M201" t="s">
        <v>2584</v>
      </c>
      <c r="N201" t="s">
        <v>2585</v>
      </c>
      <c r="O201" t="s">
        <v>2586</v>
      </c>
      <c r="P201" t="s">
        <v>2223</v>
      </c>
      <c r="Q201" t="s">
        <v>2224</v>
      </c>
      <c r="R201" t="s">
        <v>2332</v>
      </c>
      <c r="S201" t="s">
        <v>2868</v>
      </c>
      <c r="T201" t="s">
        <v>2869</v>
      </c>
      <c r="U201" t="s">
        <v>2870</v>
      </c>
      <c r="V201" t="s">
        <v>2871</v>
      </c>
      <c r="W201" t="str">
        <f>HYPERLINK("https://esastar-publication.sso.esa.int/nonEsaTenderActions/details/1769", "https://esastar-publication.sso.esa.int/nonEsaTenderActions/details/1769")</f>
        <v>https://esastar-publication.sso.esa.int/nonEsaTenderActions/details/1769</v>
      </c>
    </row>
    <row r="202" spans="1:23" hidden="1" x14ac:dyDescent="0.35">
      <c r="A202" t="s">
        <v>2872</v>
      </c>
      <c r="B202" t="s">
        <v>32</v>
      </c>
      <c r="C202" t="s">
        <v>2873</v>
      </c>
      <c r="D202" t="s">
        <v>34</v>
      </c>
      <c r="E202" s="1">
        <v>44292</v>
      </c>
      <c r="F202" s="1">
        <v>44314</v>
      </c>
      <c r="G202" s="1">
        <v>44362</v>
      </c>
      <c r="H202" s="1">
        <v>44362</v>
      </c>
      <c r="I202" s="1">
        <v>44362</v>
      </c>
      <c r="J202" s="1">
        <v>44341</v>
      </c>
      <c r="K202" t="s">
        <v>36</v>
      </c>
      <c r="L202" t="s">
        <v>64</v>
      </c>
      <c r="M202" t="s">
        <v>2863</v>
      </c>
      <c r="N202" t="s">
        <v>2670</v>
      </c>
      <c r="O202" t="s">
        <v>2556</v>
      </c>
      <c r="P202" t="s">
        <v>2223</v>
      </c>
      <c r="Q202" t="s">
        <v>2224</v>
      </c>
      <c r="R202" t="s">
        <v>2754</v>
      </c>
      <c r="S202" t="s">
        <v>2864</v>
      </c>
      <c r="T202" t="s">
        <v>2874</v>
      </c>
      <c r="U202" t="s">
        <v>1765</v>
      </c>
      <c r="V202" t="s">
        <v>2205</v>
      </c>
      <c r="W202" t="str">
        <f>HYPERLINK("https://esastar-publication.sso.esa.int/nonEsaTenderActions/details/1642", "https://esastar-publication.sso.esa.int/nonEsaTenderActions/details/1642")</f>
        <v>https://esastar-publication.sso.esa.int/nonEsaTenderActions/details/1642</v>
      </c>
    </row>
    <row r="203" spans="1:23" hidden="1" x14ac:dyDescent="0.35">
      <c r="A203" t="s">
        <v>2875</v>
      </c>
      <c r="B203" t="s">
        <v>32</v>
      </c>
      <c r="C203" t="s">
        <v>2876</v>
      </c>
      <c r="D203" t="s">
        <v>34</v>
      </c>
      <c r="E203" s="1">
        <v>44272</v>
      </c>
      <c r="F203" s="1">
        <v>44356</v>
      </c>
      <c r="G203" s="1">
        <v>44398</v>
      </c>
      <c r="H203" s="1">
        <v>44398</v>
      </c>
      <c r="I203" s="1">
        <v>44398</v>
      </c>
      <c r="J203" s="1">
        <v>44375</v>
      </c>
      <c r="K203" t="s">
        <v>36</v>
      </c>
      <c r="L203" t="s">
        <v>2405</v>
      </c>
      <c r="M203" t="s">
        <v>2584</v>
      </c>
      <c r="N203" t="s">
        <v>2585</v>
      </c>
      <c r="O203" t="s">
        <v>2586</v>
      </c>
      <c r="P203" t="s">
        <v>2223</v>
      </c>
      <c r="Q203" t="s">
        <v>2224</v>
      </c>
      <c r="R203" t="s">
        <v>2754</v>
      </c>
      <c r="S203" t="s">
        <v>2754</v>
      </c>
      <c r="T203" t="s">
        <v>2877</v>
      </c>
      <c r="U203" t="s">
        <v>35</v>
      </c>
      <c r="V203" t="s">
        <v>35</v>
      </c>
      <c r="W203" t="str">
        <f>HYPERLINK("https://esastar-publication.sso.esa.int/nonEsaTenderActions/details/1550", "https://esastar-publication.sso.esa.int/nonEsaTenderActions/details/1550")</f>
        <v>https://esastar-publication.sso.esa.int/nonEsaTenderActions/details/1550</v>
      </c>
    </row>
    <row r="204" spans="1:23" hidden="1" x14ac:dyDescent="0.35">
      <c r="A204" t="s">
        <v>2878</v>
      </c>
      <c r="B204" t="s">
        <v>32</v>
      </c>
      <c r="C204" t="s">
        <v>2879</v>
      </c>
      <c r="D204" t="s">
        <v>34</v>
      </c>
      <c r="E204" s="1">
        <v>44272</v>
      </c>
      <c r="F204" s="1">
        <v>44343</v>
      </c>
      <c r="G204" s="1">
        <v>44385</v>
      </c>
      <c r="H204" s="1">
        <v>44385</v>
      </c>
      <c r="I204" s="1">
        <v>44385</v>
      </c>
      <c r="J204" s="1">
        <v>44375</v>
      </c>
      <c r="K204" t="s">
        <v>36</v>
      </c>
      <c r="L204" t="s">
        <v>64</v>
      </c>
      <c r="M204" t="s">
        <v>2584</v>
      </c>
      <c r="N204" t="s">
        <v>2585</v>
      </c>
      <c r="O204" t="s">
        <v>2586</v>
      </c>
      <c r="P204" t="s">
        <v>2223</v>
      </c>
      <c r="Q204" t="s">
        <v>2224</v>
      </c>
      <c r="R204" t="s">
        <v>2754</v>
      </c>
      <c r="S204" t="s">
        <v>2754</v>
      </c>
      <c r="T204" t="s">
        <v>2877</v>
      </c>
      <c r="U204" t="s">
        <v>35</v>
      </c>
      <c r="V204" t="s">
        <v>35</v>
      </c>
      <c r="W204" t="str">
        <f>HYPERLINK("https://esastar-publication.sso.esa.int/nonEsaTenderActions/details/1548", "https://esastar-publication.sso.esa.int/nonEsaTenderActions/details/1548")</f>
        <v>https://esastar-publication.sso.esa.int/nonEsaTenderActions/details/1548</v>
      </c>
    </row>
    <row r="205" spans="1:23" hidden="1" x14ac:dyDescent="0.35">
      <c r="A205" t="s">
        <v>2880</v>
      </c>
      <c r="B205" t="s">
        <v>32</v>
      </c>
      <c r="C205" t="s">
        <v>2881</v>
      </c>
      <c r="D205" t="s">
        <v>34</v>
      </c>
      <c r="E205" s="1">
        <v>44272</v>
      </c>
      <c r="F205" s="1">
        <v>44343</v>
      </c>
      <c r="G205" s="1">
        <v>44398</v>
      </c>
      <c r="H205" s="1">
        <v>44398</v>
      </c>
      <c r="I205" s="1">
        <v>44398</v>
      </c>
      <c r="J205" s="1">
        <v>44378</v>
      </c>
      <c r="K205" t="s">
        <v>36</v>
      </c>
      <c r="L205" t="s">
        <v>64</v>
      </c>
      <c r="M205" t="s">
        <v>2584</v>
      </c>
      <c r="N205" t="s">
        <v>2585</v>
      </c>
      <c r="O205" t="s">
        <v>2586</v>
      </c>
      <c r="P205" t="s">
        <v>2223</v>
      </c>
      <c r="Q205" t="s">
        <v>2224</v>
      </c>
      <c r="R205" t="s">
        <v>2754</v>
      </c>
      <c r="S205" t="s">
        <v>2754</v>
      </c>
      <c r="T205" t="s">
        <v>2877</v>
      </c>
      <c r="U205" t="s">
        <v>35</v>
      </c>
      <c r="V205" t="s">
        <v>35</v>
      </c>
      <c r="W205" t="str">
        <f>HYPERLINK("https://esastar-publication.sso.esa.int/nonEsaTenderActions/details/1547", "https://esastar-publication.sso.esa.int/nonEsaTenderActions/details/1547")</f>
        <v>https://esastar-publication.sso.esa.int/nonEsaTenderActions/details/1547</v>
      </c>
    </row>
    <row r="206" spans="1:23" hidden="1" x14ac:dyDescent="0.35">
      <c r="A206" t="s">
        <v>2882</v>
      </c>
      <c r="B206" t="s">
        <v>32</v>
      </c>
      <c r="C206" t="s">
        <v>2883</v>
      </c>
      <c r="D206" t="s">
        <v>34</v>
      </c>
      <c r="E206" s="1">
        <v>44272</v>
      </c>
      <c r="F206" s="1">
        <v>44343</v>
      </c>
      <c r="G206" s="1">
        <v>44385</v>
      </c>
      <c r="H206" s="1">
        <v>44385</v>
      </c>
      <c r="I206" s="1">
        <v>44385</v>
      </c>
      <c r="J206" s="1">
        <v>44375</v>
      </c>
      <c r="K206" t="s">
        <v>36</v>
      </c>
      <c r="L206" t="s">
        <v>64</v>
      </c>
      <c r="M206" t="s">
        <v>2584</v>
      </c>
      <c r="N206" t="s">
        <v>2585</v>
      </c>
      <c r="O206" t="s">
        <v>2586</v>
      </c>
      <c r="P206" t="s">
        <v>2223</v>
      </c>
      <c r="Q206" t="s">
        <v>2224</v>
      </c>
      <c r="R206" t="s">
        <v>2754</v>
      </c>
      <c r="S206" t="s">
        <v>2754</v>
      </c>
      <c r="T206" t="s">
        <v>2877</v>
      </c>
      <c r="U206" t="s">
        <v>35</v>
      </c>
      <c r="V206" t="s">
        <v>35</v>
      </c>
      <c r="W206" t="str">
        <f>HYPERLINK("https://esastar-publication.sso.esa.int/nonEsaTenderActions/details/1545", "https://esastar-publication.sso.esa.int/nonEsaTenderActions/details/1545")</f>
        <v>https://esastar-publication.sso.esa.int/nonEsaTenderActions/details/1545</v>
      </c>
    </row>
    <row r="207" spans="1:23" hidden="1" x14ac:dyDescent="0.35">
      <c r="A207" t="s">
        <v>2884</v>
      </c>
      <c r="B207" t="s">
        <v>32</v>
      </c>
      <c r="C207" t="s">
        <v>2885</v>
      </c>
      <c r="D207" t="s">
        <v>34</v>
      </c>
      <c r="E207" s="1">
        <v>44272</v>
      </c>
      <c r="F207" s="1">
        <v>44343</v>
      </c>
      <c r="G207" s="1">
        <v>44385</v>
      </c>
      <c r="H207" s="1">
        <v>44385</v>
      </c>
      <c r="I207" s="1">
        <v>44385</v>
      </c>
      <c r="J207" s="1">
        <v>44375</v>
      </c>
      <c r="K207" t="s">
        <v>36</v>
      </c>
      <c r="L207" t="s">
        <v>64</v>
      </c>
      <c r="M207" t="s">
        <v>2584</v>
      </c>
      <c r="N207" t="s">
        <v>2585</v>
      </c>
      <c r="O207" t="s">
        <v>2586</v>
      </c>
      <c r="P207" t="s">
        <v>2223</v>
      </c>
      <c r="Q207" t="s">
        <v>2224</v>
      </c>
      <c r="R207" t="s">
        <v>2754</v>
      </c>
      <c r="S207" t="s">
        <v>2754</v>
      </c>
      <c r="T207" t="s">
        <v>2877</v>
      </c>
      <c r="U207" t="s">
        <v>35</v>
      </c>
      <c r="V207" t="s">
        <v>35</v>
      </c>
      <c r="W207" t="str">
        <f>HYPERLINK("https://esastar-publication.sso.esa.int/nonEsaTenderActions/details/1543", "https://esastar-publication.sso.esa.int/nonEsaTenderActions/details/1543")</f>
        <v>https://esastar-publication.sso.esa.int/nonEsaTenderActions/details/1543</v>
      </c>
    </row>
    <row r="208" spans="1:23" hidden="1" x14ac:dyDescent="0.35">
      <c r="A208" t="s">
        <v>2886</v>
      </c>
      <c r="B208" t="s">
        <v>32</v>
      </c>
      <c r="C208" t="s">
        <v>2887</v>
      </c>
      <c r="D208" t="s">
        <v>34</v>
      </c>
      <c r="E208" s="1">
        <v>44272</v>
      </c>
      <c r="F208" s="1">
        <v>44354</v>
      </c>
      <c r="G208" s="1">
        <v>44397</v>
      </c>
      <c r="H208" s="1">
        <v>44397</v>
      </c>
      <c r="I208" s="1">
        <v>44397</v>
      </c>
      <c r="J208" s="1">
        <v>44383</v>
      </c>
      <c r="K208" t="s">
        <v>36</v>
      </c>
      <c r="L208" t="s">
        <v>64</v>
      </c>
      <c r="M208" t="s">
        <v>2584</v>
      </c>
      <c r="N208" t="s">
        <v>2585</v>
      </c>
      <c r="O208" t="s">
        <v>2586</v>
      </c>
      <c r="P208" t="s">
        <v>2223</v>
      </c>
      <c r="Q208" t="s">
        <v>2224</v>
      </c>
      <c r="R208" t="s">
        <v>2332</v>
      </c>
      <c r="S208" t="s">
        <v>2332</v>
      </c>
      <c r="T208" t="s">
        <v>2888</v>
      </c>
      <c r="U208" t="s">
        <v>35</v>
      </c>
      <c r="V208" t="s">
        <v>2282</v>
      </c>
      <c r="W208" t="str">
        <f>HYPERLINK("https://esastar-publication.sso.esa.int/nonEsaTenderActions/details/1539", "https://esastar-publication.sso.esa.int/nonEsaTenderActions/details/1539")</f>
        <v>https://esastar-publication.sso.esa.int/nonEsaTenderActions/details/1539</v>
      </c>
    </row>
    <row r="209" spans="1:23" x14ac:dyDescent="0.35">
      <c r="A209" t="s">
        <v>2889</v>
      </c>
      <c r="B209" t="s">
        <v>50</v>
      </c>
      <c r="C209" t="s">
        <v>2890</v>
      </c>
      <c r="D209" t="s">
        <v>34</v>
      </c>
      <c r="E209" s="1">
        <v>44272</v>
      </c>
      <c r="F209" t="s">
        <v>35</v>
      </c>
      <c r="G209" t="s">
        <v>35</v>
      </c>
      <c r="H209" t="s">
        <v>35</v>
      </c>
      <c r="I209" t="s">
        <v>35</v>
      </c>
      <c r="J209" s="1">
        <v>44277</v>
      </c>
      <c r="K209" t="s">
        <v>2891</v>
      </c>
      <c r="L209" t="s">
        <v>64</v>
      </c>
      <c r="M209" t="s">
        <v>2584</v>
      </c>
      <c r="N209" t="s">
        <v>2585</v>
      </c>
      <c r="O209" t="s">
        <v>2586</v>
      </c>
      <c r="P209" t="s">
        <v>2223</v>
      </c>
      <c r="Q209" t="s">
        <v>2224</v>
      </c>
      <c r="R209" t="s">
        <v>2332</v>
      </c>
      <c r="S209" t="s">
        <v>2332</v>
      </c>
      <c r="T209" t="s">
        <v>2877</v>
      </c>
      <c r="U209" t="s">
        <v>35</v>
      </c>
      <c r="V209" t="s">
        <v>35</v>
      </c>
      <c r="W209" t="str">
        <f>HYPERLINK("https://esastar-publication.sso.esa.int/nonEsaTenderActions/details/1537", "https://esastar-publication.sso.esa.int/nonEsaTenderActions/details/1537")</f>
        <v>https://esastar-publication.sso.esa.int/nonEsaTenderActions/details/1537</v>
      </c>
    </row>
    <row r="210" spans="1:23" x14ac:dyDescent="0.35">
      <c r="A210" t="s">
        <v>2892</v>
      </c>
      <c r="B210" t="s">
        <v>50</v>
      </c>
      <c r="C210" t="s">
        <v>2893</v>
      </c>
      <c r="D210" t="s">
        <v>34</v>
      </c>
      <c r="E210" s="1">
        <v>44272</v>
      </c>
      <c r="F210" t="s">
        <v>35</v>
      </c>
      <c r="G210" t="s">
        <v>35</v>
      </c>
      <c r="H210" t="s">
        <v>35</v>
      </c>
      <c r="I210" t="s">
        <v>35</v>
      </c>
      <c r="J210" s="1">
        <v>44277</v>
      </c>
      <c r="K210" t="s">
        <v>2891</v>
      </c>
      <c r="L210" t="s">
        <v>64</v>
      </c>
      <c r="M210" t="s">
        <v>2584</v>
      </c>
      <c r="N210" t="s">
        <v>2585</v>
      </c>
      <c r="O210" t="s">
        <v>2586</v>
      </c>
      <c r="P210" t="s">
        <v>2223</v>
      </c>
      <c r="Q210" t="s">
        <v>2224</v>
      </c>
      <c r="R210" t="s">
        <v>2332</v>
      </c>
      <c r="S210" t="s">
        <v>2332</v>
      </c>
      <c r="T210" t="s">
        <v>2877</v>
      </c>
      <c r="U210" t="s">
        <v>35</v>
      </c>
      <c r="V210" t="s">
        <v>35</v>
      </c>
      <c r="W210" t="str">
        <f>HYPERLINK("https://esastar-publication.sso.esa.int/nonEsaTenderActions/details/1536", "https://esastar-publication.sso.esa.int/nonEsaTenderActions/details/1536")</f>
        <v>https://esastar-publication.sso.esa.int/nonEsaTenderActions/details/1536</v>
      </c>
    </row>
    <row r="211" spans="1:23" hidden="1" x14ac:dyDescent="0.35">
      <c r="A211" t="s">
        <v>2894</v>
      </c>
      <c r="B211" t="s">
        <v>32</v>
      </c>
      <c r="C211" t="s">
        <v>2890</v>
      </c>
      <c r="D211" t="s">
        <v>34</v>
      </c>
      <c r="E211" s="1">
        <v>44272</v>
      </c>
      <c r="F211" s="1">
        <v>44319</v>
      </c>
      <c r="G211" s="1">
        <v>44368</v>
      </c>
      <c r="H211" s="1">
        <v>44368</v>
      </c>
      <c r="I211" s="1">
        <v>44368</v>
      </c>
      <c r="J211" s="1">
        <v>44355</v>
      </c>
      <c r="K211" t="s">
        <v>36</v>
      </c>
      <c r="L211" t="s">
        <v>64</v>
      </c>
      <c r="M211" t="s">
        <v>2584</v>
      </c>
      <c r="N211" t="s">
        <v>2585</v>
      </c>
      <c r="O211" t="s">
        <v>2586</v>
      </c>
      <c r="P211" t="s">
        <v>2223</v>
      </c>
      <c r="Q211" t="s">
        <v>2224</v>
      </c>
      <c r="R211" t="s">
        <v>2332</v>
      </c>
      <c r="S211" t="s">
        <v>2332</v>
      </c>
      <c r="T211" t="s">
        <v>2877</v>
      </c>
      <c r="U211" t="s">
        <v>35</v>
      </c>
      <c r="V211" t="s">
        <v>35</v>
      </c>
      <c r="W211" t="str">
        <f>HYPERLINK("https://esastar-publication.sso.esa.int/nonEsaTenderActions/details/1535", "https://esastar-publication.sso.esa.int/nonEsaTenderActions/details/1535")</f>
        <v>https://esastar-publication.sso.esa.int/nonEsaTenderActions/details/1535</v>
      </c>
    </row>
    <row r="212" spans="1:23" hidden="1" x14ac:dyDescent="0.35">
      <c r="A212" t="s">
        <v>2895</v>
      </c>
      <c r="B212" t="s">
        <v>32</v>
      </c>
      <c r="C212" t="s">
        <v>2896</v>
      </c>
      <c r="D212" t="s">
        <v>34</v>
      </c>
      <c r="E212" s="1">
        <v>44272</v>
      </c>
      <c r="F212" s="1">
        <v>44295</v>
      </c>
      <c r="G212" s="1">
        <v>44350</v>
      </c>
      <c r="H212" s="1">
        <v>44350</v>
      </c>
      <c r="I212" s="1">
        <v>44350</v>
      </c>
      <c r="J212" s="1">
        <v>44327</v>
      </c>
      <c r="K212" t="s">
        <v>36</v>
      </c>
      <c r="L212" t="s">
        <v>64</v>
      </c>
      <c r="M212" t="s">
        <v>2584</v>
      </c>
      <c r="N212" t="s">
        <v>2585</v>
      </c>
      <c r="O212" t="s">
        <v>2586</v>
      </c>
      <c r="P212" t="s">
        <v>2223</v>
      </c>
      <c r="Q212" t="s">
        <v>2224</v>
      </c>
      <c r="R212" t="s">
        <v>2332</v>
      </c>
      <c r="S212" t="s">
        <v>2332</v>
      </c>
      <c r="T212" t="s">
        <v>2877</v>
      </c>
      <c r="U212" t="s">
        <v>35</v>
      </c>
      <c r="V212" t="s">
        <v>35</v>
      </c>
      <c r="W212" t="str">
        <f>HYPERLINK("https://esastar-publication.sso.esa.int/nonEsaTenderActions/details/1533", "https://esastar-publication.sso.esa.int/nonEsaTenderActions/details/1533")</f>
        <v>https://esastar-publication.sso.esa.int/nonEsaTenderActions/details/1533</v>
      </c>
    </row>
    <row r="213" spans="1:23" hidden="1" x14ac:dyDescent="0.35">
      <c r="A213" t="s">
        <v>2897</v>
      </c>
      <c r="B213" t="s">
        <v>32</v>
      </c>
      <c r="C213" t="s">
        <v>2898</v>
      </c>
      <c r="D213" t="s">
        <v>34</v>
      </c>
      <c r="E213" s="1">
        <v>44272</v>
      </c>
      <c r="F213" s="1">
        <v>44729</v>
      </c>
      <c r="G213" s="1">
        <v>44778</v>
      </c>
      <c r="H213" s="1">
        <v>44778</v>
      </c>
      <c r="I213" s="1">
        <v>44778</v>
      </c>
      <c r="J213" s="1">
        <v>44762</v>
      </c>
      <c r="K213" t="s">
        <v>36</v>
      </c>
      <c r="L213" t="s">
        <v>64</v>
      </c>
      <c r="M213" t="s">
        <v>2584</v>
      </c>
      <c r="N213" t="s">
        <v>2585</v>
      </c>
      <c r="O213" t="s">
        <v>2586</v>
      </c>
      <c r="P213" t="s">
        <v>2223</v>
      </c>
      <c r="Q213" t="s">
        <v>2224</v>
      </c>
      <c r="R213" t="s">
        <v>2899</v>
      </c>
      <c r="S213" t="s">
        <v>2899</v>
      </c>
      <c r="T213" t="s">
        <v>2877</v>
      </c>
      <c r="U213" t="s">
        <v>35</v>
      </c>
      <c r="V213" t="s">
        <v>35</v>
      </c>
      <c r="W213" t="str">
        <f>HYPERLINK("https://esastar-publication.sso.esa.int/nonEsaTenderActions/details/1532", "https://esastar-publication.sso.esa.int/nonEsaTenderActions/details/1532")</f>
        <v>https://esastar-publication.sso.esa.int/nonEsaTenderActions/details/1532</v>
      </c>
    </row>
    <row r="214" spans="1:23" hidden="1" x14ac:dyDescent="0.35">
      <c r="A214" t="s">
        <v>2900</v>
      </c>
      <c r="B214" t="s">
        <v>32</v>
      </c>
      <c r="C214" t="s">
        <v>2901</v>
      </c>
      <c r="D214" t="s">
        <v>34</v>
      </c>
      <c r="E214" s="1">
        <v>44271</v>
      </c>
      <c r="F214" s="1">
        <v>44347</v>
      </c>
      <c r="G214" s="1">
        <v>44389</v>
      </c>
      <c r="H214" s="1">
        <v>44389</v>
      </c>
      <c r="I214" s="1">
        <v>44389</v>
      </c>
      <c r="J214" s="1">
        <v>44354</v>
      </c>
      <c r="K214" t="s">
        <v>36</v>
      </c>
      <c r="L214" t="s">
        <v>2405</v>
      </c>
      <c r="M214" t="s">
        <v>2584</v>
      </c>
      <c r="N214" t="s">
        <v>2585</v>
      </c>
      <c r="O214" t="s">
        <v>2586</v>
      </c>
      <c r="P214" t="s">
        <v>2223</v>
      </c>
      <c r="Q214" t="s">
        <v>2224</v>
      </c>
      <c r="R214" t="s">
        <v>2868</v>
      </c>
      <c r="S214" t="s">
        <v>2868</v>
      </c>
      <c r="T214" t="s">
        <v>2877</v>
      </c>
      <c r="U214" t="s">
        <v>35</v>
      </c>
      <c r="V214" t="s">
        <v>35</v>
      </c>
      <c r="W214" t="str">
        <f>HYPERLINK("https://esastar-publication.sso.esa.int/nonEsaTenderActions/details/1531", "https://esastar-publication.sso.esa.int/nonEsaTenderActions/details/1531")</f>
        <v>https://esastar-publication.sso.esa.int/nonEsaTenderActions/details/1531</v>
      </c>
    </row>
    <row r="215" spans="1:23" hidden="1" x14ac:dyDescent="0.35">
      <c r="A215" t="s">
        <v>2902</v>
      </c>
      <c r="B215" t="s">
        <v>32</v>
      </c>
      <c r="C215" t="s">
        <v>2903</v>
      </c>
      <c r="D215" t="s">
        <v>34</v>
      </c>
      <c r="E215" s="1">
        <v>44271</v>
      </c>
      <c r="F215" s="1">
        <v>44347</v>
      </c>
      <c r="G215" s="1">
        <v>44389</v>
      </c>
      <c r="H215" s="1">
        <v>44389</v>
      </c>
      <c r="I215" s="1">
        <v>44389</v>
      </c>
      <c r="J215" s="1">
        <v>44354</v>
      </c>
      <c r="K215" t="s">
        <v>36</v>
      </c>
      <c r="L215" t="s">
        <v>2405</v>
      </c>
      <c r="M215" t="s">
        <v>2584</v>
      </c>
      <c r="N215" t="s">
        <v>2585</v>
      </c>
      <c r="O215" t="s">
        <v>2586</v>
      </c>
      <c r="P215" t="s">
        <v>2223</v>
      </c>
      <c r="Q215" t="s">
        <v>2224</v>
      </c>
      <c r="R215" t="s">
        <v>2904</v>
      </c>
      <c r="S215" t="s">
        <v>2904</v>
      </c>
      <c r="T215" t="s">
        <v>2877</v>
      </c>
      <c r="U215" t="s">
        <v>35</v>
      </c>
      <c r="V215" t="s">
        <v>35</v>
      </c>
      <c r="W215" t="str">
        <f>HYPERLINK("https://esastar-publication.sso.esa.int/nonEsaTenderActions/details/1530", "https://esastar-publication.sso.esa.int/nonEsaTenderActions/details/1530")</f>
        <v>https://esastar-publication.sso.esa.int/nonEsaTenderActions/details/1530</v>
      </c>
    </row>
    <row r="216" spans="1:23" hidden="1" x14ac:dyDescent="0.35">
      <c r="A216" t="s">
        <v>2905</v>
      </c>
      <c r="B216" t="s">
        <v>32</v>
      </c>
      <c r="C216" t="s">
        <v>2906</v>
      </c>
      <c r="D216" t="s">
        <v>34</v>
      </c>
      <c r="E216" s="1">
        <v>44271</v>
      </c>
      <c r="F216" s="1">
        <v>44347</v>
      </c>
      <c r="G216" s="1">
        <v>44389</v>
      </c>
      <c r="H216" s="1">
        <v>44389</v>
      </c>
      <c r="I216" s="1">
        <v>44389</v>
      </c>
      <c r="J216" s="1">
        <v>44354</v>
      </c>
      <c r="K216" t="s">
        <v>36</v>
      </c>
      <c r="L216" t="s">
        <v>2405</v>
      </c>
      <c r="M216" t="s">
        <v>2584</v>
      </c>
      <c r="N216" t="s">
        <v>2585</v>
      </c>
      <c r="O216" t="s">
        <v>2586</v>
      </c>
      <c r="P216" t="s">
        <v>2223</v>
      </c>
      <c r="Q216" t="s">
        <v>2224</v>
      </c>
      <c r="R216" t="s">
        <v>2904</v>
      </c>
      <c r="S216" t="s">
        <v>2904</v>
      </c>
      <c r="T216" t="s">
        <v>2877</v>
      </c>
      <c r="U216" t="s">
        <v>35</v>
      </c>
      <c r="V216" t="s">
        <v>35</v>
      </c>
      <c r="W216" t="str">
        <f>HYPERLINK("https://esastar-publication.sso.esa.int/nonEsaTenderActions/details/1529", "https://esastar-publication.sso.esa.int/nonEsaTenderActions/details/1529")</f>
        <v>https://esastar-publication.sso.esa.int/nonEsaTenderActions/details/1529</v>
      </c>
    </row>
    <row r="217" spans="1:23" hidden="1" x14ac:dyDescent="0.35">
      <c r="A217" t="s">
        <v>2907</v>
      </c>
      <c r="B217" t="s">
        <v>32</v>
      </c>
      <c r="C217" t="s">
        <v>2908</v>
      </c>
      <c r="D217" t="s">
        <v>34</v>
      </c>
      <c r="E217" s="1">
        <v>44271</v>
      </c>
      <c r="F217" s="1">
        <v>44347</v>
      </c>
      <c r="G217" s="1">
        <v>44389</v>
      </c>
      <c r="H217" s="1">
        <v>44389</v>
      </c>
      <c r="I217" s="1">
        <v>44389</v>
      </c>
      <c r="J217" s="1">
        <v>44354</v>
      </c>
      <c r="K217" t="s">
        <v>36</v>
      </c>
      <c r="L217" t="s">
        <v>64</v>
      </c>
      <c r="M217" t="s">
        <v>2584</v>
      </c>
      <c r="N217" t="s">
        <v>2585</v>
      </c>
      <c r="O217" t="s">
        <v>2586</v>
      </c>
      <c r="P217" t="s">
        <v>2223</v>
      </c>
      <c r="Q217" t="s">
        <v>2224</v>
      </c>
      <c r="R217" t="s">
        <v>2868</v>
      </c>
      <c r="S217" t="s">
        <v>2868</v>
      </c>
      <c r="T217" t="s">
        <v>2877</v>
      </c>
      <c r="U217" t="s">
        <v>35</v>
      </c>
      <c r="V217" t="s">
        <v>35</v>
      </c>
      <c r="W217" t="str">
        <f>HYPERLINK("https://esastar-publication.sso.esa.int/nonEsaTenderActions/details/1528", "https://esastar-publication.sso.esa.int/nonEsaTenderActions/details/1528")</f>
        <v>https://esastar-publication.sso.esa.int/nonEsaTenderActions/details/1528</v>
      </c>
    </row>
    <row r="218" spans="1:23" hidden="1" x14ac:dyDescent="0.35">
      <c r="A218" t="s">
        <v>2909</v>
      </c>
      <c r="B218" t="s">
        <v>32</v>
      </c>
      <c r="C218" t="s">
        <v>2910</v>
      </c>
      <c r="D218" t="s">
        <v>34</v>
      </c>
      <c r="E218" s="1">
        <v>44270</v>
      </c>
      <c r="F218" s="1">
        <v>44271</v>
      </c>
      <c r="G218" s="1">
        <v>44320</v>
      </c>
      <c r="H218" s="1">
        <v>44320</v>
      </c>
      <c r="I218" s="1">
        <v>44320</v>
      </c>
      <c r="J218" s="1">
        <v>44302</v>
      </c>
      <c r="K218" t="s">
        <v>2230</v>
      </c>
      <c r="L218" t="s">
        <v>64</v>
      </c>
      <c r="M218" t="s">
        <v>2584</v>
      </c>
      <c r="N218" t="s">
        <v>2585</v>
      </c>
      <c r="O218" t="s">
        <v>2586</v>
      </c>
      <c r="P218" t="s">
        <v>2223</v>
      </c>
      <c r="Q218" t="s">
        <v>2224</v>
      </c>
      <c r="R218" t="s">
        <v>2904</v>
      </c>
      <c r="S218" t="s">
        <v>2904</v>
      </c>
      <c r="T218" t="s">
        <v>2877</v>
      </c>
      <c r="U218" t="s">
        <v>35</v>
      </c>
      <c r="V218" t="s">
        <v>35</v>
      </c>
      <c r="W218" t="str">
        <f>HYPERLINK("https://esastar-publication.sso.esa.int/nonEsaTenderActions/details/1526", "https://esastar-publication.sso.esa.int/nonEsaTenderActions/details/1526")</f>
        <v>https://esastar-publication.sso.esa.int/nonEsaTenderActions/details/1526</v>
      </c>
    </row>
    <row r="219" spans="1:23" hidden="1" x14ac:dyDescent="0.35">
      <c r="A219" t="s">
        <v>2911</v>
      </c>
      <c r="B219" t="s">
        <v>32</v>
      </c>
      <c r="C219" t="s">
        <v>2912</v>
      </c>
      <c r="D219" t="s">
        <v>34</v>
      </c>
      <c r="E219" s="1">
        <v>44270</v>
      </c>
      <c r="F219" s="1">
        <v>44334</v>
      </c>
      <c r="G219" s="1">
        <v>44407</v>
      </c>
      <c r="H219" s="1">
        <v>44407</v>
      </c>
      <c r="I219" s="1">
        <v>44407</v>
      </c>
      <c r="J219" s="1">
        <v>44390</v>
      </c>
      <c r="K219" t="s">
        <v>2230</v>
      </c>
      <c r="L219" t="s">
        <v>38</v>
      </c>
      <c r="M219" t="s">
        <v>2913</v>
      </c>
      <c r="N219" t="s">
        <v>2211</v>
      </c>
      <c r="O219" t="s">
        <v>1743</v>
      </c>
      <c r="P219" t="s">
        <v>2212</v>
      </c>
      <c r="Q219" t="s">
        <v>2213</v>
      </c>
      <c r="R219" t="s">
        <v>2563</v>
      </c>
      <c r="S219" t="s">
        <v>2563</v>
      </c>
      <c r="T219" t="s">
        <v>2914</v>
      </c>
      <c r="U219" t="s">
        <v>35</v>
      </c>
      <c r="V219" t="s">
        <v>35</v>
      </c>
      <c r="W219" t="str">
        <f>HYPERLINK("https://esastar-publication.sso.esa.int/nonEsaTenderActions/details/1619", "https://esastar-publication.sso.esa.int/nonEsaTenderActions/details/1619")</f>
        <v>https://esastar-publication.sso.esa.int/nonEsaTenderActions/details/1619</v>
      </c>
    </row>
    <row r="220" spans="1:23" ht="29" hidden="1" x14ac:dyDescent="0.35">
      <c r="A220" t="s">
        <v>2915</v>
      </c>
      <c r="B220" t="s">
        <v>32</v>
      </c>
      <c r="C220" t="s">
        <v>2916</v>
      </c>
      <c r="D220" t="s">
        <v>34</v>
      </c>
      <c r="E220" s="1">
        <v>44235</v>
      </c>
      <c r="F220" s="1">
        <v>44285</v>
      </c>
      <c r="G220" s="1">
        <v>44333</v>
      </c>
      <c r="H220" s="1">
        <v>44333</v>
      </c>
      <c r="I220" s="1">
        <v>44333</v>
      </c>
      <c r="J220" s="1">
        <v>44307</v>
      </c>
      <c r="K220" t="s">
        <v>36</v>
      </c>
      <c r="L220" t="s">
        <v>64</v>
      </c>
      <c r="M220" t="s">
        <v>2917</v>
      </c>
      <c r="N220" t="s">
        <v>2670</v>
      </c>
      <c r="O220" t="s">
        <v>2556</v>
      </c>
      <c r="P220" t="s">
        <v>2671</v>
      </c>
      <c r="Q220" t="s">
        <v>2672</v>
      </c>
      <c r="R220" t="s">
        <v>2918</v>
      </c>
      <c r="S220" t="s">
        <v>2674</v>
      </c>
      <c r="T220" t="s">
        <v>2848</v>
      </c>
      <c r="U220" t="s">
        <v>35</v>
      </c>
      <c r="V220" t="s">
        <v>2919</v>
      </c>
      <c r="W220" t="str">
        <f>HYPERLINK("https://esastar-publication.sso.esa.int/nonEsaTenderActions/details/1567", "https://esastar-publication.sso.esa.int/nonEsaTenderActions/details/1567")</f>
        <v>https://esastar-publication.sso.esa.int/nonEsaTenderActions/details/1567</v>
      </c>
    </row>
    <row r="221" spans="1:23" hidden="1" x14ac:dyDescent="0.35">
      <c r="A221" t="s">
        <v>2920</v>
      </c>
      <c r="B221" t="s">
        <v>32</v>
      </c>
      <c r="C221" t="s">
        <v>2921</v>
      </c>
      <c r="D221" t="s">
        <v>34</v>
      </c>
      <c r="E221" s="1">
        <v>44232</v>
      </c>
      <c r="F221" s="1">
        <v>44243</v>
      </c>
      <c r="G221" s="1">
        <v>44278</v>
      </c>
      <c r="H221" s="1">
        <v>44278</v>
      </c>
      <c r="I221" s="1">
        <v>44278</v>
      </c>
      <c r="J221" s="1">
        <v>44277</v>
      </c>
      <c r="K221" t="s">
        <v>2891</v>
      </c>
      <c r="L221" t="s">
        <v>64</v>
      </c>
      <c r="M221" t="s">
        <v>2922</v>
      </c>
      <c r="N221" t="s">
        <v>2923</v>
      </c>
      <c r="O221" t="s">
        <v>712</v>
      </c>
      <c r="P221" t="s">
        <v>2223</v>
      </c>
      <c r="Q221" t="s">
        <v>2224</v>
      </c>
      <c r="R221" t="s">
        <v>2924</v>
      </c>
      <c r="S221" t="s">
        <v>2924</v>
      </c>
      <c r="T221" t="s">
        <v>2877</v>
      </c>
      <c r="U221" t="s">
        <v>35</v>
      </c>
      <c r="V221" t="s">
        <v>35</v>
      </c>
      <c r="W221" t="str">
        <f>HYPERLINK("https://esastar-publication.sso.esa.int/nonEsaTenderActions/details/1516", "https://esastar-publication.sso.esa.int/nonEsaTenderActions/details/1516")</f>
        <v>https://esastar-publication.sso.esa.int/nonEsaTenderActions/details/1516</v>
      </c>
    </row>
    <row r="222" spans="1:23" hidden="1" x14ac:dyDescent="0.35">
      <c r="A222" t="s">
        <v>2925</v>
      </c>
      <c r="B222" t="s">
        <v>32</v>
      </c>
      <c r="C222" t="s">
        <v>2926</v>
      </c>
      <c r="D222" t="s">
        <v>34</v>
      </c>
      <c r="E222" s="1">
        <v>44230</v>
      </c>
      <c r="F222" s="1">
        <v>44235</v>
      </c>
      <c r="G222" s="1">
        <v>44284</v>
      </c>
      <c r="H222" s="1">
        <v>44284</v>
      </c>
      <c r="I222" s="1">
        <v>44284</v>
      </c>
      <c r="J222" s="1">
        <v>44277</v>
      </c>
      <c r="K222" t="s">
        <v>2891</v>
      </c>
      <c r="L222" t="s">
        <v>64</v>
      </c>
      <c r="M222" t="s">
        <v>2917</v>
      </c>
      <c r="N222" t="s">
        <v>2670</v>
      </c>
      <c r="O222" t="s">
        <v>2556</v>
      </c>
      <c r="P222" t="s">
        <v>2223</v>
      </c>
      <c r="Q222" t="s">
        <v>2224</v>
      </c>
      <c r="R222" t="s">
        <v>2754</v>
      </c>
      <c r="S222" t="s">
        <v>2754</v>
      </c>
      <c r="T222" t="s">
        <v>2888</v>
      </c>
      <c r="U222" t="s">
        <v>35</v>
      </c>
      <c r="V222" t="s">
        <v>35</v>
      </c>
      <c r="W222" t="str">
        <f>HYPERLINK("https://esastar-publication.sso.esa.int/nonEsaTenderActions/details/1514", "https://esastar-publication.sso.esa.int/nonEsaTenderActions/details/1514")</f>
        <v>https://esastar-publication.sso.esa.int/nonEsaTenderActions/details/1514</v>
      </c>
    </row>
    <row r="223" spans="1:23" hidden="1" x14ac:dyDescent="0.35">
      <c r="A223" t="s">
        <v>2927</v>
      </c>
      <c r="B223" t="s">
        <v>32</v>
      </c>
      <c r="C223" t="s">
        <v>2928</v>
      </c>
      <c r="D223" t="s">
        <v>34</v>
      </c>
      <c r="E223" s="1">
        <v>44221</v>
      </c>
      <c r="F223" s="1">
        <v>44235</v>
      </c>
      <c r="G223" s="1">
        <v>44292</v>
      </c>
      <c r="H223" s="1">
        <v>44292</v>
      </c>
      <c r="I223" s="1">
        <v>44292</v>
      </c>
      <c r="J223" s="1">
        <v>44281</v>
      </c>
      <c r="K223" t="s">
        <v>2891</v>
      </c>
      <c r="L223" t="s">
        <v>64</v>
      </c>
      <c r="M223" t="s">
        <v>2917</v>
      </c>
      <c r="N223" t="s">
        <v>2670</v>
      </c>
      <c r="O223" t="s">
        <v>2556</v>
      </c>
      <c r="P223" t="s">
        <v>2223</v>
      </c>
      <c r="Q223" t="s">
        <v>2224</v>
      </c>
      <c r="R223" t="s">
        <v>2754</v>
      </c>
      <c r="S223" t="s">
        <v>2754</v>
      </c>
      <c r="T223" t="s">
        <v>2929</v>
      </c>
      <c r="U223" t="s">
        <v>35</v>
      </c>
      <c r="V223" t="s">
        <v>35</v>
      </c>
      <c r="W223" t="str">
        <f>HYPERLINK("https://esastar-publication.sso.esa.int/nonEsaTenderActions/details/1512", "https://esastar-publication.sso.esa.int/nonEsaTenderActions/details/1512")</f>
        <v>https://esastar-publication.sso.esa.int/nonEsaTenderActions/details/1512</v>
      </c>
    </row>
    <row r="224" spans="1:23" hidden="1" x14ac:dyDescent="0.35">
      <c r="A224" t="s">
        <v>2930</v>
      </c>
      <c r="B224" t="s">
        <v>32</v>
      </c>
      <c r="C224" t="s">
        <v>2931</v>
      </c>
      <c r="D224" t="s">
        <v>34</v>
      </c>
      <c r="E224" s="1">
        <v>44221</v>
      </c>
      <c r="F224" s="1">
        <v>44224</v>
      </c>
      <c r="G224" s="1">
        <v>44273</v>
      </c>
      <c r="H224" s="1">
        <v>44273</v>
      </c>
      <c r="I224" s="1">
        <v>44273</v>
      </c>
      <c r="J224" s="1">
        <v>44277</v>
      </c>
      <c r="K224" t="s">
        <v>2891</v>
      </c>
      <c r="L224" t="s">
        <v>38</v>
      </c>
      <c r="M224" t="s">
        <v>2917</v>
      </c>
      <c r="N224" t="s">
        <v>2670</v>
      </c>
      <c r="O224" t="s">
        <v>2556</v>
      </c>
      <c r="P224" t="s">
        <v>2223</v>
      </c>
      <c r="Q224" t="s">
        <v>2224</v>
      </c>
      <c r="R224" t="s">
        <v>2754</v>
      </c>
      <c r="S224" t="s">
        <v>2754</v>
      </c>
      <c r="T224" t="s">
        <v>2877</v>
      </c>
      <c r="U224" t="s">
        <v>35</v>
      </c>
      <c r="V224" t="s">
        <v>35</v>
      </c>
      <c r="W224" t="str">
        <f>HYPERLINK("https://esastar-publication.sso.esa.int/nonEsaTenderActions/details/1508", "https://esastar-publication.sso.esa.int/nonEsaTenderActions/details/1508")</f>
        <v>https://esastar-publication.sso.esa.int/nonEsaTenderActions/details/1508</v>
      </c>
    </row>
    <row r="225" spans="1:23" hidden="1" x14ac:dyDescent="0.35">
      <c r="A225" t="s">
        <v>2932</v>
      </c>
      <c r="B225" t="s">
        <v>32</v>
      </c>
      <c r="C225" t="s">
        <v>2933</v>
      </c>
      <c r="D225" t="s">
        <v>34</v>
      </c>
      <c r="E225" s="1">
        <v>44194</v>
      </c>
      <c r="F225" s="1">
        <v>44215</v>
      </c>
      <c r="G225" s="1">
        <v>44272</v>
      </c>
      <c r="H225" s="1">
        <v>44272</v>
      </c>
      <c r="I225" s="1">
        <v>44272</v>
      </c>
      <c r="J225" s="1">
        <v>44277</v>
      </c>
      <c r="K225" t="s">
        <v>2891</v>
      </c>
      <c r="L225" t="s">
        <v>64</v>
      </c>
      <c r="M225" t="s">
        <v>2917</v>
      </c>
      <c r="N225" t="s">
        <v>2670</v>
      </c>
      <c r="O225" t="s">
        <v>2556</v>
      </c>
      <c r="P225" t="s">
        <v>2223</v>
      </c>
      <c r="Q225" t="s">
        <v>2224</v>
      </c>
      <c r="R225" t="s">
        <v>2754</v>
      </c>
      <c r="S225" t="s">
        <v>2754</v>
      </c>
      <c r="T225" t="s">
        <v>2877</v>
      </c>
      <c r="U225" t="s">
        <v>35</v>
      </c>
      <c r="V225" t="s">
        <v>35</v>
      </c>
      <c r="W225" t="str">
        <f>HYPERLINK("https://esastar-publication.sso.esa.int/nonEsaTenderActions/details/1421", "https://esastar-publication.sso.esa.int/nonEsaTenderActions/details/1421")</f>
        <v>https://esastar-publication.sso.esa.int/nonEsaTenderActions/details/1421</v>
      </c>
    </row>
    <row r="226" spans="1:23" hidden="1" x14ac:dyDescent="0.35">
      <c r="A226" t="s">
        <v>2934</v>
      </c>
      <c r="B226" t="s">
        <v>32</v>
      </c>
      <c r="C226" t="s">
        <v>2935</v>
      </c>
      <c r="D226" t="s">
        <v>34</v>
      </c>
      <c r="E226" s="1">
        <v>44183</v>
      </c>
      <c r="F226" s="1">
        <v>44183</v>
      </c>
      <c r="G226" s="1">
        <v>44242</v>
      </c>
      <c r="H226" s="1">
        <v>44242</v>
      </c>
      <c r="I226" s="1">
        <v>44242</v>
      </c>
      <c r="J226" s="1">
        <v>44277</v>
      </c>
      <c r="K226" t="s">
        <v>2891</v>
      </c>
      <c r="L226" t="s">
        <v>64</v>
      </c>
      <c r="M226" t="s">
        <v>2936</v>
      </c>
      <c r="N226" t="s">
        <v>2937</v>
      </c>
      <c r="O226" t="s">
        <v>2938</v>
      </c>
      <c r="P226" t="s">
        <v>2939</v>
      </c>
      <c r="Q226" t="s">
        <v>2940</v>
      </c>
      <c r="R226" t="s">
        <v>2941</v>
      </c>
      <c r="S226" t="s">
        <v>2942</v>
      </c>
      <c r="T226" t="s">
        <v>2943</v>
      </c>
      <c r="U226" t="s">
        <v>35</v>
      </c>
      <c r="V226" t="s">
        <v>35</v>
      </c>
      <c r="W226" t="str">
        <f>HYPERLINK("https://esastar-publication.sso.esa.int/nonEsaTenderActions/details/1493", "https://esastar-publication.sso.esa.int/nonEsaTenderActions/details/1493")</f>
        <v>https://esastar-publication.sso.esa.int/nonEsaTenderActions/details/1493</v>
      </c>
    </row>
    <row r="227" spans="1:23" hidden="1" x14ac:dyDescent="0.35">
      <c r="A227" t="s">
        <v>2944</v>
      </c>
      <c r="B227" t="s">
        <v>32</v>
      </c>
      <c r="C227" t="s">
        <v>2945</v>
      </c>
      <c r="D227" t="s">
        <v>34</v>
      </c>
      <c r="E227" s="1">
        <v>44167</v>
      </c>
      <c r="F227" s="1">
        <v>44230</v>
      </c>
      <c r="G227" s="1">
        <v>44272</v>
      </c>
      <c r="H227" s="1">
        <v>44272</v>
      </c>
      <c r="I227" s="1">
        <v>44272</v>
      </c>
      <c r="J227" s="1">
        <v>44277</v>
      </c>
      <c r="K227" t="s">
        <v>2891</v>
      </c>
      <c r="L227" t="s">
        <v>64</v>
      </c>
      <c r="M227" t="s">
        <v>2584</v>
      </c>
      <c r="N227" t="s">
        <v>2585</v>
      </c>
      <c r="O227" t="s">
        <v>2586</v>
      </c>
      <c r="P227" t="s">
        <v>2223</v>
      </c>
      <c r="Q227" t="s">
        <v>2224</v>
      </c>
      <c r="R227" t="s">
        <v>2899</v>
      </c>
      <c r="S227" t="s">
        <v>2899</v>
      </c>
      <c r="T227" t="s">
        <v>2848</v>
      </c>
      <c r="U227" t="s">
        <v>35</v>
      </c>
      <c r="V227" t="s">
        <v>35</v>
      </c>
      <c r="W227" t="str">
        <f>HYPERLINK("https://esastar-publication.sso.esa.int/nonEsaTenderActions/details/1419", "https://esastar-publication.sso.esa.int/nonEsaTenderActions/details/1419")</f>
        <v>https://esastar-publication.sso.esa.int/nonEsaTenderActions/details/1419</v>
      </c>
    </row>
    <row r="228" spans="1:23" hidden="1" x14ac:dyDescent="0.35">
      <c r="A228" t="s">
        <v>2946</v>
      </c>
      <c r="B228" t="s">
        <v>32</v>
      </c>
      <c r="C228" t="s">
        <v>2947</v>
      </c>
      <c r="D228" t="s">
        <v>34</v>
      </c>
      <c r="E228" s="1">
        <v>44167</v>
      </c>
      <c r="F228" s="1">
        <v>44239</v>
      </c>
      <c r="G228" s="1">
        <v>44293</v>
      </c>
      <c r="H228" s="1">
        <v>44293</v>
      </c>
      <c r="I228" s="1">
        <v>44293</v>
      </c>
      <c r="J228" s="1">
        <v>44281</v>
      </c>
      <c r="K228" t="s">
        <v>2891</v>
      </c>
      <c r="L228" t="s">
        <v>64</v>
      </c>
      <c r="M228" t="s">
        <v>2584</v>
      </c>
      <c r="N228" t="s">
        <v>2585</v>
      </c>
      <c r="O228" t="s">
        <v>2586</v>
      </c>
      <c r="P228" t="s">
        <v>2223</v>
      </c>
      <c r="Q228" t="s">
        <v>2224</v>
      </c>
      <c r="R228" t="s">
        <v>2904</v>
      </c>
      <c r="S228" t="s">
        <v>2904</v>
      </c>
      <c r="T228" t="s">
        <v>2848</v>
      </c>
      <c r="U228" t="s">
        <v>35</v>
      </c>
      <c r="V228" t="s">
        <v>35</v>
      </c>
      <c r="W228" t="str">
        <f>HYPERLINK("https://esastar-publication.sso.esa.int/nonEsaTenderActions/details/1417", "https://esastar-publication.sso.esa.int/nonEsaTenderActions/details/1417")</f>
        <v>https://esastar-publication.sso.esa.int/nonEsaTenderActions/details/1417</v>
      </c>
    </row>
    <row r="229" spans="1:23" x14ac:dyDescent="0.35">
      <c r="A229" t="s">
        <v>2948</v>
      </c>
      <c r="B229" t="s">
        <v>50</v>
      </c>
      <c r="C229" t="s">
        <v>2949</v>
      </c>
      <c r="D229" t="s">
        <v>34</v>
      </c>
      <c r="E229" s="1">
        <v>44116</v>
      </c>
      <c r="F229" t="s">
        <v>35</v>
      </c>
      <c r="G229" t="s">
        <v>35</v>
      </c>
      <c r="H229" t="s">
        <v>35</v>
      </c>
      <c r="I229" t="s">
        <v>35</v>
      </c>
      <c r="J229" s="1">
        <v>44287</v>
      </c>
      <c r="K229" t="s">
        <v>2891</v>
      </c>
      <c r="L229" t="s">
        <v>2405</v>
      </c>
      <c r="M229" t="s">
        <v>2913</v>
      </c>
      <c r="N229" t="s">
        <v>2211</v>
      </c>
      <c r="O229" t="s">
        <v>1743</v>
      </c>
      <c r="P229" t="s">
        <v>2212</v>
      </c>
      <c r="Q229" t="s">
        <v>2213</v>
      </c>
      <c r="R229" t="s">
        <v>2563</v>
      </c>
      <c r="S229" t="s">
        <v>2563</v>
      </c>
      <c r="T229" t="s">
        <v>1506</v>
      </c>
      <c r="U229" t="s">
        <v>35</v>
      </c>
      <c r="V229" t="s">
        <v>35</v>
      </c>
      <c r="W229" t="str">
        <f>HYPERLINK("https://esastar-publication.sso.esa.int/nonEsaTenderActions/details/1625", "https://esastar-publication.sso.esa.int/nonEsaTenderActions/details/1625")</f>
        <v>https://esastar-publication.sso.esa.int/nonEsaTenderActions/details/1625</v>
      </c>
    </row>
    <row r="230" spans="1:23" hidden="1" x14ac:dyDescent="0.35">
      <c r="A230" t="s">
        <v>2950</v>
      </c>
      <c r="B230" t="s">
        <v>32</v>
      </c>
      <c r="C230" t="s">
        <v>2951</v>
      </c>
      <c r="D230" t="s">
        <v>34</v>
      </c>
      <c r="E230" s="1">
        <v>44022</v>
      </c>
      <c r="F230" s="1">
        <v>44327</v>
      </c>
      <c r="G230" s="1">
        <v>44382</v>
      </c>
      <c r="H230" s="1">
        <v>44382</v>
      </c>
      <c r="I230" s="1">
        <v>44382</v>
      </c>
      <c r="J230" s="1">
        <v>44327</v>
      </c>
      <c r="K230" t="s">
        <v>122</v>
      </c>
      <c r="L230" t="s">
        <v>64</v>
      </c>
      <c r="M230" t="s">
        <v>2913</v>
      </c>
      <c r="N230" t="s">
        <v>2211</v>
      </c>
      <c r="O230" t="s">
        <v>1743</v>
      </c>
      <c r="P230" t="s">
        <v>2212</v>
      </c>
      <c r="Q230" t="s">
        <v>2213</v>
      </c>
      <c r="R230" t="s">
        <v>2563</v>
      </c>
      <c r="S230" t="s">
        <v>2563</v>
      </c>
      <c r="T230" t="s">
        <v>2943</v>
      </c>
      <c r="U230" t="s">
        <v>35</v>
      </c>
      <c r="V230" t="s">
        <v>84</v>
      </c>
      <c r="W230" t="str">
        <f>HYPERLINK("https://esastar-publication.sso.esa.int/nonEsaTenderActions/details/1620", "https://esastar-publication.sso.esa.int/nonEsaTenderActions/details/1620")</f>
        <v>https://esastar-publication.sso.esa.int/nonEsaTenderActions/details/1620</v>
      </c>
    </row>
    <row r="231" spans="1:23" hidden="1" x14ac:dyDescent="0.35">
      <c r="A231" t="s">
        <v>2952</v>
      </c>
      <c r="B231" t="s">
        <v>32</v>
      </c>
      <c r="C231" t="s">
        <v>2953</v>
      </c>
      <c r="D231" t="s">
        <v>34</v>
      </c>
      <c r="E231" s="1">
        <v>44022</v>
      </c>
      <c r="F231" s="1">
        <v>44551</v>
      </c>
      <c r="G231" s="1">
        <v>44589</v>
      </c>
      <c r="H231" s="1">
        <v>44589</v>
      </c>
      <c r="I231" s="1">
        <v>44589</v>
      </c>
      <c r="J231" s="1">
        <v>44551</v>
      </c>
      <c r="K231" t="s">
        <v>122</v>
      </c>
      <c r="L231" t="s">
        <v>64</v>
      </c>
      <c r="M231" t="s">
        <v>2913</v>
      </c>
      <c r="N231" t="s">
        <v>2211</v>
      </c>
      <c r="O231" t="s">
        <v>1743</v>
      </c>
      <c r="P231" t="s">
        <v>2212</v>
      </c>
      <c r="Q231" t="s">
        <v>2213</v>
      </c>
      <c r="R231" t="s">
        <v>2563</v>
      </c>
      <c r="S231" t="s">
        <v>2563</v>
      </c>
      <c r="T231" t="s">
        <v>2943</v>
      </c>
      <c r="U231" t="s">
        <v>35</v>
      </c>
      <c r="V231" t="s">
        <v>84</v>
      </c>
      <c r="W231" t="str">
        <f>HYPERLINK("https://esastar-publication.sso.esa.int/nonEsaTenderActions/details/1626", "https://esastar-publication.sso.esa.int/nonEsaTenderActions/details/1626")</f>
        <v>https://esastar-publication.sso.esa.int/nonEsaTenderActions/details/1626</v>
      </c>
    </row>
    <row r="232" spans="1:23" hidden="1" x14ac:dyDescent="0.35">
      <c r="A232" t="s">
        <v>2954</v>
      </c>
      <c r="B232" t="s">
        <v>32</v>
      </c>
      <c r="C232" t="s">
        <v>2955</v>
      </c>
      <c r="D232" t="s">
        <v>34</v>
      </c>
      <c r="E232" s="1">
        <v>44022</v>
      </c>
      <c r="F232" s="1">
        <v>44551</v>
      </c>
      <c r="G232" s="1">
        <v>44589</v>
      </c>
      <c r="H232" s="1">
        <v>44589</v>
      </c>
      <c r="I232" s="1">
        <v>44589</v>
      </c>
      <c r="J232" s="1">
        <v>44551</v>
      </c>
      <c r="K232" t="s">
        <v>122</v>
      </c>
      <c r="L232" t="s">
        <v>64</v>
      </c>
      <c r="M232" t="s">
        <v>2913</v>
      </c>
      <c r="N232" t="s">
        <v>2211</v>
      </c>
      <c r="O232" t="s">
        <v>1743</v>
      </c>
      <c r="P232" t="s">
        <v>2212</v>
      </c>
      <c r="Q232" t="s">
        <v>2213</v>
      </c>
      <c r="R232" t="s">
        <v>2563</v>
      </c>
      <c r="S232" t="s">
        <v>2563</v>
      </c>
      <c r="T232" t="s">
        <v>2943</v>
      </c>
      <c r="U232" t="s">
        <v>35</v>
      </c>
      <c r="V232" t="s">
        <v>84</v>
      </c>
      <c r="W232" t="str">
        <f>HYPERLINK("https://esastar-publication.sso.esa.int/nonEsaTenderActions/details/1627", "https://esastar-publication.sso.esa.int/nonEsaTenderActions/details/1627")</f>
        <v>https://esastar-publication.sso.esa.int/nonEsaTenderActions/details/1627</v>
      </c>
    </row>
    <row r="233" spans="1:23" hidden="1" x14ac:dyDescent="0.35">
      <c r="A233" t="s">
        <v>2956</v>
      </c>
      <c r="B233" t="s">
        <v>32</v>
      </c>
      <c r="C233" t="s">
        <v>2957</v>
      </c>
      <c r="D233" t="s">
        <v>34</v>
      </c>
      <c r="E233" s="1">
        <v>44020</v>
      </c>
      <c r="F233" s="1">
        <v>44327</v>
      </c>
      <c r="G233" s="1">
        <v>44382</v>
      </c>
      <c r="H233" s="1">
        <v>44382</v>
      </c>
      <c r="I233" s="1">
        <v>44382</v>
      </c>
      <c r="J233" s="1">
        <v>44327</v>
      </c>
      <c r="K233" t="s">
        <v>122</v>
      </c>
      <c r="L233" t="s">
        <v>64</v>
      </c>
      <c r="M233" t="s">
        <v>2913</v>
      </c>
      <c r="N233" t="s">
        <v>2211</v>
      </c>
      <c r="O233" t="s">
        <v>1743</v>
      </c>
      <c r="P233" t="s">
        <v>2212</v>
      </c>
      <c r="Q233" t="s">
        <v>2213</v>
      </c>
      <c r="R233" t="s">
        <v>2563</v>
      </c>
      <c r="S233" t="s">
        <v>2563</v>
      </c>
      <c r="T233" t="s">
        <v>2943</v>
      </c>
      <c r="U233" t="s">
        <v>35</v>
      </c>
      <c r="V233" t="s">
        <v>84</v>
      </c>
      <c r="W233" t="str">
        <f>HYPERLINK("https://esastar-publication.sso.esa.int/nonEsaTenderActions/details/1621", "https://esastar-publication.sso.esa.int/nonEsaTenderActions/details/1621")</f>
        <v>https://esastar-publication.sso.esa.int/nonEsaTenderActions/details/1621</v>
      </c>
    </row>
    <row r="234" spans="1:23" hidden="1" x14ac:dyDescent="0.35">
      <c r="A234" t="s">
        <v>2958</v>
      </c>
      <c r="B234" t="s">
        <v>32</v>
      </c>
      <c r="C234" t="s">
        <v>2959</v>
      </c>
      <c r="D234" t="s">
        <v>34</v>
      </c>
      <c r="E234" s="1">
        <v>44020</v>
      </c>
      <c r="F234" s="1">
        <v>44327</v>
      </c>
      <c r="G234" s="1">
        <v>44382</v>
      </c>
      <c r="H234" s="1">
        <v>44382</v>
      </c>
      <c r="I234" s="1">
        <v>44382</v>
      </c>
      <c r="J234" s="1">
        <v>44327</v>
      </c>
      <c r="K234" t="s">
        <v>122</v>
      </c>
      <c r="L234" t="s">
        <v>64</v>
      </c>
      <c r="M234" t="s">
        <v>2913</v>
      </c>
      <c r="N234" t="s">
        <v>2211</v>
      </c>
      <c r="O234" t="s">
        <v>1743</v>
      </c>
      <c r="P234" t="s">
        <v>2212</v>
      </c>
      <c r="Q234" t="s">
        <v>2213</v>
      </c>
      <c r="R234" t="s">
        <v>2563</v>
      </c>
      <c r="S234" t="s">
        <v>2563</v>
      </c>
      <c r="T234" t="s">
        <v>2943</v>
      </c>
      <c r="U234" t="s">
        <v>35</v>
      </c>
      <c r="V234" t="s">
        <v>84</v>
      </c>
      <c r="W234" t="str">
        <f>HYPERLINK("https://esastar-publication.sso.esa.int/nonEsaTenderActions/details/1622", "https://esastar-publication.sso.esa.int/nonEsaTenderActions/details/1622")</f>
        <v>https://esastar-publication.sso.esa.int/nonEsaTenderActions/details/1622</v>
      </c>
    </row>
    <row r="235" spans="1:23" x14ac:dyDescent="0.35">
      <c r="A235" t="s">
        <v>2960</v>
      </c>
      <c r="B235" t="s">
        <v>50</v>
      </c>
      <c r="C235" t="s">
        <v>2961</v>
      </c>
      <c r="D235" t="s">
        <v>34</v>
      </c>
      <c r="E235" s="1">
        <v>44020</v>
      </c>
      <c r="F235" t="s">
        <v>35</v>
      </c>
      <c r="G235" t="s">
        <v>35</v>
      </c>
      <c r="H235" t="s">
        <v>35</v>
      </c>
      <c r="I235" t="s">
        <v>35</v>
      </c>
      <c r="J235" s="1">
        <v>44287</v>
      </c>
      <c r="K235" t="s">
        <v>2891</v>
      </c>
      <c r="L235" t="s">
        <v>64</v>
      </c>
      <c r="M235" t="s">
        <v>2913</v>
      </c>
      <c r="N235" t="s">
        <v>2211</v>
      </c>
      <c r="O235" t="s">
        <v>1743</v>
      </c>
      <c r="P235" t="s">
        <v>2212</v>
      </c>
      <c r="Q235" t="s">
        <v>2213</v>
      </c>
      <c r="R235" t="s">
        <v>2563</v>
      </c>
      <c r="S235" t="s">
        <v>2563</v>
      </c>
      <c r="T235" t="s">
        <v>2943</v>
      </c>
      <c r="U235" t="s">
        <v>35</v>
      </c>
      <c r="V235" t="s">
        <v>84</v>
      </c>
      <c r="W235" t="str">
        <f>HYPERLINK("https://esastar-publication.sso.esa.int/nonEsaTenderActions/details/1628", "https://esastar-publication.sso.esa.int/nonEsaTenderActions/details/1628")</f>
        <v>https://esastar-publication.sso.esa.int/nonEsaTenderActions/details/1628</v>
      </c>
    </row>
    <row r="236" spans="1:23" x14ac:dyDescent="0.35">
      <c r="A236" t="s">
        <v>2962</v>
      </c>
      <c r="B236" t="s">
        <v>50</v>
      </c>
      <c r="C236" t="s">
        <v>2963</v>
      </c>
      <c r="D236" t="s">
        <v>34</v>
      </c>
      <c r="E236" s="1">
        <v>44020</v>
      </c>
      <c r="F236" t="s">
        <v>35</v>
      </c>
      <c r="G236" t="s">
        <v>35</v>
      </c>
      <c r="H236" t="s">
        <v>35</v>
      </c>
      <c r="I236" t="s">
        <v>35</v>
      </c>
      <c r="J236" s="1">
        <v>44287</v>
      </c>
      <c r="K236" t="s">
        <v>2891</v>
      </c>
      <c r="L236" t="s">
        <v>64</v>
      </c>
      <c r="M236" t="s">
        <v>2913</v>
      </c>
      <c r="N236" t="s">
        <v>2211</v>
      </c>
      <c r="O236" t="s">
        <v>1743</v>
      </c>
      <c r="P236" t="s">
        <v>2212</v>
      </c>
      <c r="Q236" t="s">
        <v>2213</v>
      </c>
      <c r="R236" t="s">
        <v>2563</v>
      </c>
      <c r="S236" t="s">
        <v>2563</v>
      </c>
      <c r="T236" t="s">
        <v>2943</v>
      </c>
      <c r="U236" t="s">
        <v>35</v>
      </c>
      <c r="V236" t="s">
        <v>2595</v>
      </c>
      <c r="W236" t="str">
        <f>HYPERLINK("https://esastar-publication.sso.esa.int/nonEsaTenderActions/details/1629", "https://esastar-publication.sso.esa.int/nonEsaTenderActions/details/1629")</f>
        <v>https://esastar-publication.sso.esa.int/nonEsaTenderActions/details/1629</v>
      </c>
    </row>
    <row r="237" spans="1:23" hidden="1" x14ac:dyDescent="0.35">
      <c r="A237" t="s">
        <v>2964</v>
      </c>
      <c r="B237" t="s">
        <v>32</v>
      </c>
      <c r="C237" t="s">
        <v>2965</v>
      </c>
      <c r="D237" t="s">
        <v>34</v>
      </c>
      <c r="E237" s="1">
        <v>44020</v>
      </c>
      <c r="F237" s="1">
        <v>44551</v>
      </c>
      <c r="G237" s="1">
        <v>44594</v>
      </c>
      <c r="H237" s="1">
        <v>44594</v>
      </c>
      <c r="I237" s="1">
        <v>44594</v>
      </c>
      <c r="J237" s="1">
        <v>44551</v>
      </c>
      <c r="K237" t="s">
        <v>122</v>
      </c>
      <c r="L237" t="s">
        <v>64</v>
      </c>
      <c r="M237" t="s">
        <v>2913</v>
      </c>
      <c r="N237" t="s">
        <v>2211</v>
      </c>
      <c r="O237" t="s">
        <v>1743</v>
      </c>
      <c r="P237" t="s">
        <v>2212</v>
      </c>
      <c r="Q237" t="s">
        <v>2213</v>
      </c>
      <c r="R237" t="s">
        <v>2563</v>
      </c>
      <c r="S237" t="s">
        <v>2563</v>
      </c>
      <c r="T237" t="s">
        <v>2943</v>
      </c>
      <c r="U237" t="s">
        <v>35</v>
      </c>
      <c r="V237" t="s">
        <v>2595</v>
      </c>
      <c r="W237" t="str">
        <f>HYPERLINK("https://esastar-publication.sso.esa.int/nonEsaTenderActions/details/1630", "https://esastar-publication.sso.esa.int/nonEsaTenderActions/details/1630")</f>
        <v>https://esastar-publication.sso.esa.int/nonEsaTenderActions/details/1630</v>
      </c>
    </row>
    <row r="238" spans="1:23" x14ac:dyDescent="0.35">
      <c r="A238" t="s">
        <v>2966</v>
      </c>
      <c r="B238" t="s">
        <v>50</v>
      </c>
      <c r="C238" t="s">
        <v>2967</v>
      </c>
      <c r="D238" t="s">
        <v>34</v>
      </c>
      <c r="E238" s="1">
        <v>44020</v>
      </c>
      <c r="F238" t="s">
        <v>35</v>
      </c>
      <c r="G238" t="s">
        <v>35</v>
      </c>
      <c r="H238" t="s">
        <v>35</v>
      </c>
      <c r="I238" t="s">
        <v>35</v>
      </c>
      <c r="J238" s="1">
        <v>44287</v>
      </c>
      <c r="K238" t="s">
        <v>2891</v>
      </c>
      <c r="L238" t="s">
        <v>64</v>
      </c>
      <c r="M238" t="s">
        <v>2913</v>
      </c>
      <c r="N238" t="s">
        <v>2211</v>
      </c>
      <c r="O238" t="s">
        <v>1743</v>
      </c>
      <c r="P238" t="s">
        <v>2212</v>
      </c>
      <c r="Q238" t="s">
        <v>2213</v>
      </c>
      <c r="R238" t="s">
        <v>2563</v>
      </c>
      <c r="S238" t="s">
        <v>2563</v>
      </c>
      <c r="T238" t="s">
        <v>2943</v>
      </c>
      <c r="U238" t="s">
        <v>35</v>
      </c>
      <c r="V238" t="s">
        <v>2595</v>
      </c>
      <c r="W238" t="str">
        <f>HYPERLINK("https://esastar-publication.sso.esa.int/nonEsaTenderActions/details/1631", "https://esastar-publication.sso.esa.int/nonEsaTenderActions/details/1631")</f>
        <v>https://esastar-publication.sso.esa.int/nonEsaTenderActions/details/1631</v>
      </c>
    </row>
    <row r="239" spans="1:23" hidden="1" x14ac:dyDescent="0.35">
      <c r="A239" t="s">
        <v>2968</v>
      </c>
      <c r="B239" t="s">
        <v>32</v>
      </c>
      <c r="C239" t="s">
        <v>2969</v>
      </c>
      <c r="D239" t="s">
        <v>34</v>
      </c>
      <c r="E239" s="1">
        <v>44020</v>
      </c>
      <c r="F239" s="1">
        <v>44546</v>
      </c>
      <c r="G239" s="1">
        <v>44589</v>
      </c>
      <c r="H239" s="1">
        <v>44589</v>
      </c>
      <c r="I239" s="1">
        <v>44589</v>
      </c>
      <c r="J239" s="1">
        <v>44553</v>
      </c>
      <c r="K239" t="s">
        <v>132</v>
      </c>
      <c r="L239" t="s">
        <v>64</v>
      </c>
      <c r="M239" t="s">
        <v>2913</v>
      </c>
      <c r="N239" t="s">
        <v>2211</v>
      </c>
      <c r="O239" t="s">
        <v>1743</v>
      </c>
      <c r="P239" t="s">
        <v>2212</v>
      </c>
      <c r="Q239" t="s">
        <v>2213</v>
      </c>
      <c r="R239" t="s">
        <v>2563</v>
      </c>
      <c r="S239" t="s">
        <v>2563</v>
      </c>
      <c r="T239" t="s">
        <v>2943</v>
      </c>
      <c r="U239" t="s">
        <v>35</v>
      </c>
      <c r="V239" t="s">
        <v>2595</v>
      </c>
      <c r="W239" t="str">
        <f>HYPERLINK("https://esastar-publication.sso.esa.int/nonEsaTenderActions/details/1632", "https://esastar-publication.sso.esa.int/nonEsaTenderActions/details/1632")</f>
        <v>https://esastar-publication.sso.esa.int/nonEsaTenderActions/details/1632</v>
      </c>
    </row>
    <row r="240" spans="1:23" hidden="1" x14ac:dyDescent="0.35">
      <c r="A240" t="s">
        <v>2970</v>
      </c>
      <c r="B240" t="s">
        <v>32</v>
      </c>
      <c r="C240" t="s">
        <v>2971</v>
      </c>
      <c r="D240" t="s">
        <v>34</v>
      </c>
      <c r="E240" s="1">
        <v>44020</v>
      </c>
      <c r="F240" s="1">
        <v>44551</v>
      </c>
      <c r="G240" s="1">
        <v>44589</v>
      </c>
      <c r="H240" s="1">
        <v>44589</v>
      </c>
      <c r="I240" s="1">
        <v>44589</v>
      </c>
      <c r="J240" s="1">
        <v>44551</v>
      </c>
      <c r="K240" t="s">
        <v>122</v>
      </c>
      <c r="L240" t="s">
        <v>64</v>
      </c>
      <c r="M240" t="s">
        <v>2913</v>
      </c>
      <c r="N240" t="s">
        <v>2211</v>
      </c>
      <c r="O240" t="s">
        <v>1743</v>
      </c>
      <c r="P240" t="s">
        <v>2212</v>
      </c>
      <c r="Q240" t="s">
        <v>2213</v>
      </c>
      <c r="R240" t="s">
        <v>2563</v>
      </c>
      <c r="S240" t="s">
        <v>2563</v>
      </c>
      <c r="T240" t="s">
        <v>2943</v>
      </c>
      <c r="U240" t="s">
        <v>35</v>
      </c>
      <c r="V240" t="s">
        <v>2595</v>
      </c>
      <c r="W240" t="str">
        <f>HYPERLINK("https://esastar-publication.sso.esa.int/nonEsaTenderActions/details/1633", "https://esastar-publication.sso.esa.int/nonEsaTenderActions/details/1633")</f>
        <v>https://esastar-publication.sso.esa.int/nonEsaTenderActions/details/1633</v>
      </c>
    </row>
    <row r="241" spans="1:23" x14ac:dyDescent="0.35">
      <c r="A241" t="s">
        <v>2972</v>
      </c>
      <c r="B241" t="s">
        <v>50</v>
      </c>
      <c r="C241" t="s">
        <v>2973</v>
      </c>
      <c r="D241" t="s">
        <v>34</v>
      </c>
      <c r="E241" s="1">
        <v>44005</v>
      </c>
      <c r="F241" t="s">
        <v>35</v>
      </c>
      <c r="G241" t="s">
        <v>35</v>
      </c>
      <c r="H241" t="s">
        <v>35</v>
      </c>
      <c r="I241" t="s">
        <v>35</v>
      </c>
      <c r="J241" s="1">
        <v>44287</v>
      </c>
      <c r="K241" t="s">
        <v>2891</v>
      </c>
      <c r="L241" t="s">
        <v>64</v>
      </c>
      <c r="M241" t="s">
        <v>2913</v>
      </c>
      <c r="N241" t="s">
        <v>2211</v>
      </c>
      <c r="O241" t="s">
        <v>1743</v>
      </c>
      <c r="P241" t="s">
        <v>2212</v>
      </c>
      <c r="Q241" t="s">
        <v>2213</v>
      </c>
      <c r="R241" t="s">
        <v>2563</v>
      </c>
      <c r="S241" t="s">
        <v>2563</v>
      </c>
      <c r="T241" t="s">
        <v>2943</v>
      </c>
      <c r="U241" t="s">
        <v>35</v>
      </c>
      <c r="V241" t="s">
        <v>84</v>
      </c>
      <c r="W241" t="str">
        <f>HYPERLINK("https://esastar-publication.sso.esa.int/nonEsaTenderActions/details/1634", "https://esastar-publication.sso.esa.int/nonEsaTenderActions/details/1634")</f>
        <v>https://esastar-publication.sso.esa.int/nonEsaTenderActions/details/1634</v>
      </c>
    </row>
    <row r="242" spans="1:23" ht="29" hidden="1" x14ac:dyDescent="0.35">
      <c r="A242" t="s">
        <v>2974</v>
      </c>
      <c r="B242" t="s">
        <v>32</v>
      </c>
      <c r="C242" t="s">
        <v>2975</v>
      </c>
      <c r="D242" t="s">
        <v>34</v>
      </c>
      <c r="E242" s="1">
        <v>43972</v>
      </c>
      <c r="F242" s="1">
        <v>43990</v>
      </c>
      <c r="G242" s="1">
        <v>44032</v>
      </c>
      <c r="H242" s="1">
        <v>44032</v>
      </c>
      <c r="I242" s="1">
        <v>44032</v>
      </c>
      <c r="J242" s="1">
        <v>44277</v>
      </c>
      <c r="K242" t="s">
        <v>2891</v>
      </c>
      <c r="L242" t="s">
        <v>64</v>
      </c>
      <c r="M242" t="s">
        <v>2976</v>
      </c>
      <c r="N242" t="s">
        <v>2977</v>
      </c>
      <c r="O242" t="s">
        <v>2938</v>
      </c>
      <c r="P242" t="s">
        <v>2223</v>
      </c>
      <c r="Q242" t="s">
        <v>2224</v>
      </c>
      <c r="R242" t="s">
        <v>2978</v>
      </c>
      <c r="S242" t="s">
        <v>2978</v>
      </c>
      <c r="T242" t="s">
        <v>2979</v>
      </c>
      <c r="U242" t="s">
        <v>35</v>
      </c>
      <c r="V242" t="s">
        <v>35</v>
      </c>
      <c r="W242" t="str">
        <f>HYPERLINK("https://esastar-publication.sso.esa.int/nonEsaTenderActions/details/1415", "https://esastar-publication.sso.esa.int/nonEsaTenderActions/details/1415")</f>
        <v>https://esastar-publication.sso.esa.int/nonEsaTenderActions/details/1415</v>
      </c>
    </row>
    <row r="243" spans="1:23" hidden="1" x14ac:dyDescent="0.35">
      <c r="A243" t="s">
        <v>2980</v>
      </c>
      <c r="B243" t="s">
        <v>32</v>
      </c>
      <c r="C243" t="s">
        <v>2981</v>
      </c>
      <c r="D243" t="s">
        <v>34</v>
      </c>
      <c r="E243" s="1">
        <v>43964</v>
      </c>
      <c r="F243" s="1">
        <v>44244</v>
      </c>
      <c r="G243" s="1">
        <v>44281</v>
      </c>
      <c r="H243" s="1">
        <v>44281</v>
      </c>
      <c r="I243" s="1">
        <v>44281</v>
      </c>
      <c r="J243" s="1">
        <v>44281</v>
      </c>
      <c r="K243" t="s">
        <v>2891</v>
      </c>
      <c r="L243" t="s">
        <v>64</v>
      </c>
      <c r="M243" t="s">
        <v>2913</v>
      </c>
      <c r="N243" t="s">
        <v>2211</v>
      </c>
      <c r="O243" t="s">
        <v>2982</v>
      </c>
      <c r="P243" t="s">
        <v>2983</v>
      </c>
      <c r="Q243" t="s">
        <v>2984</v>
      </c>
      <c r="R243" t="s">
        <v>2563</v>
      </c>
      <c r="S243" t="s">
        <v>2563</v>
      </c>
      <c r="T243" t="s">
        <v>1506</v>
      </c>
      <c r="U243" t="s">
        <v>35</v>
      </c>
      <c r="V243" t="s">
        <v>35</v>
      </c>
      <c r="W243" t="str">
        <f>HYPERLINK("https://esastar-publication.sso.esa.int/nonEsaTenderActions/details/1440", "https://esastar-publication.sso.esa.int/nonEsaTenderActions/details/1440")</f>
        <v>https://esastar-publication.sso.esa.int/nonEsaTenderActions/details/1440</v>
      </c>
    </row>
    <row r="244" spans="1:23" hidden="1" x14ac:dyDescent="0.35">
      <c r="A244" t="s">
        <v>2985</v>
      </c>
      <c r="B244" t="s">
        <v>32</v>
      </c>
      <c r="C244" t="s">
        <v>2986</v>
      </c>
      <c r="D244" t="s">
        <v>34</v>
      </c>
      <c r="E244" s="1">
        <v>43964</v>
      </c>
      <c r="F244" s="1">
        <v>43985</v>
      </c>
      <c r="G244" s="1">
        <v>44027</v>
      </c>
      <c r="H244" s="1">
        <v>44027</v>
      </c>
      <c r="I244" s="1">
        <v>44027</v>
      </c>
      <c r="J244" s="1">
        <v>44277</v>
      </c>
      <c r="K244" t="s">
        <v>2891</v>
      </c>
      <c r="L244" t="s">
        <v>64</v>
      </c>
      <c r="M244" t="s">
        <v>2987</v>
      </c>
      <c r="N244" t="s">
        <v>2988</v>
      </c>
      <c r="O244" t="s">
        <v>2938</v>
      </c>
      <c r="P244" t="s">
        <v>2989</v>
      </c>
      <c r="Q244" t="s">
        <v>2990</v>
      </c>
      <c r="R244" t="s">
        <v>2991</v>
      </c>
      <c r="S244" t="s">
        <v>2992</v>
      </c>
      <c r="T244" t="s">
        <v>2993</v>
      </c>
      <c r="U244" t="s">
        <v>35</v>
      </c>
      <c r="V244" t="s">
        <v>35</v>
      </c>
      <c r="W244" t="str">
        <f>HYPERLINK("https://esastar-publication.sso.esa.int/nonEsaTenderActions/details/1467", "https://esastar-publication.sso.esa.int/nonEsaTenderActions/details/1467")</f>
        <v>https://esastar-publication.sso.esa.int/nonEsaTenderActions/details/1467</v>
      </c>
    </row>
    <row r="245" spans="1:23" hidden="1" x14ac:dyDescent="0.35">
      <c r="A245" t="s">
        <v>2994</v>
      </c>
      <c r="B245" t="s">
        <v>32</v>
      </c>
      <c r="C245" t="s">
        <v>2995</v>
      </c>
      <c r="D245" t="s">
        <v>34</v>
      </c>
      <c r="E245" s="1">
        <v>43964</v>
      </c>
      <c r="F245" s="1">
        <v>44300</v>
      </c>
      <c r="G245" s="1">
        <v>44323</v>
      </c>
      <c r="H245" s="1">
        <v>44323</v>
      </c>
      <c r="I245" s="1">
        <v>44323</v>
      </c>
      <c r="J245" s="1">
        <v>44300</v>
      </c>
      <c r="K245" t="s">
        <v>122</v>
      </c>
      <c r="L245" t="s">
        <v>64</v>
      </c>
      <c r="M245" t="s">
        <v>2913</v>
      </c>
      <c r="N245" t="s">
        <v>2211</v>
      </c>
      <c r="O245" t="s">
        <v>1743</v>
      </c>
      <c r="P245" t="s">
        <v>2212</v>
      </c>
      <c r="Q245" t="s">
        <v>2213</v>
      </c>
      <c r="R245" t="s">
        <v>2563</v>
      </c>
      <c r="S245" t="s">
        <v>2563</v>
      </c>
      <c r="T245" t="s">
        <v>1506</v>
      </c>
      <c r="U245" t="s">
        <v>35</v>
      </c>
      <c r="V245" t="s">
        <v>35</v>
      </c>
      <c r="W245" t="str">
        <f>HYPERLINK("https://esastar-publication.sso.esa.int/nonEsaTenderActions/details/1624", "https://esastar-publication.sso.esa.int/nonEsaTenderActions/details/1624")</f>
        <v>https://esastar-publication.sso.esa.int/nonEsaTenderActions/details/1624</v>
      </c>
    </row>
    <row r="246" spans="1:23" x14ac:dyDescent="0.35">
      <c r="A246" t="s">
        <v>2996</v>
      </c>
      <c r="B246" t="s">
        <v>50</v>
      </c>
      <c r="C246" t="s">
        <v>2997</v>
      </c>
      <c r="D246" t="s">
        <v>34</v>
      </c>
      <c r="E246" s="1">
        <v>43964</v>
      </c>
      <c r="F246" t="s">
        <v>35</v>
      </c>
      <c r="G246" t="s">
        <v>35</v>
      </c>
      <c r="H246" t="s">
        <v>35</v>
      </c>
      <c r="I246" t="s">
        <v>35</v>
      </c>
      <c r="J246" s="1">
        <v>44287</v>
      </c>
      <c r="K246" t="s">
        <v>2891</v>
      </c>
      <c r="L246" t="s">
        <v>64</v>
      </c>
      <c r="M246" t="s">
        <v>2913</v>
      </c>
      <c r="N246" t="s">
        <v>2211</v>
      </c>
      <c r="O246" t="s">
        <v>1743</v>
      </c>
      <c r="P246" t="s">
        <v>2212</v>
      </c>
      <c r="Q246" t="s">
        <v>2213</v>
      </c>
      <c r="R246" t="s">
        <v>2563</v>
      </c>
      <c r="S246" t="s">
        <v>2563</v>
      </c>
      <c r="T246" t="s">
        <v>1506</v>
      </c>
      <c r="U246" t="s">
        <v>35</v>
      </c>
      <c r="V246" t="s">
        <v>35</v>
      </c>
      <c r="W246" t="str">
        <f>HYPERLINK("https://esastar-publication.sso.esa.int/nonEsaTenderActions/details/1635", "https://esastar-publication.sso.esa.int/nonEsaTenderActions/details/1635")</f>
        <v>https://esastar-publication.sso.esa.int/nonEsaTenderActions/details/1635</v>
      </c>
    </row>
    <row r="247" spans="1:23" x14ac:dyDescent="0.35">
      <c r="A247" t="s">
        <v>2998</v>
      </c>
      <c r="B247" t="s">
        <v>50</v>
      </c>
      <c r="C247" t="s">
        <v>2999</v>
      </c>
      <c r="D247" t="s">
        <v>34</v>
      </c>
      <c r="E247" s="1">
        <v>43964</v>
      </c>
      <c r="F247" t="s">
        <v>35</v>
      </c>
      <c r="G247" t="s">
        <v>35</v>
      </c>
      <c r="H247" t="s">
        <v>35</v>
      </c>
      <c r="I247" t="s">
        <v>35</v>
      </c>
      <c r="J247" s="1">
        <v>44287</v>
      </c>
      <c r="K247" t="s">
        <v>2891</v>
      </c>
      <c r="L247" t="s">
        <v>64</v>
      </c>
      <c r="M247" t="s">
        <v>2913</v>
      </c>
      <c r="N247" t="s">
        <v>2211</v>
      </c>
      <c r="O247" t="s">
        <v>1743</v>
      </c>
      <c r="P247" t="s">
        <v>2212</v>
      </c>
      <c r="Q247" t="s">
        <v>2213</v>
      </c>
      <c r="R247" t="s">
        <v>2563</v>
      </c>
      <c r="S247" t="s">
        <v>2563</v>
      </c>
      <c r="T247" t="s">
        <v>2943</v>
      </c>
      <c r="U247" t="s">
        <v>35</v>
      </c>
      <c r="V247" t="s">
        <v>1023</v>
      </c>
      <c r="W247" t="str">
        <f>HYPERLINK("https://esastar-publication.sso.esa.int/nonEsaTenderActions/details/1636", "https://esastar-publication.sso.esa.int/nonEsaTenderActions/details/1636")</f>
        <v>https://esastar-publication.sso.esa.int/nonEsaTenderActions/details/1636</v>
      </c>
    </row>
    <row r="248" spans="1:23" hidden="1" x14ac:dyDescent="0.35">
      <c r="A248" t="s">
        <v>3000</v>
      </c>
      <c r="B248" t="s">
        <v>32</v>
      </c>
      <c r="C248" t="s">
        <v>3001</v>
      </c>
      <c r="D248" t="s">
        <v>34</v>
      </c>
      <c r="E248" s="1">
        <v>43950</v>
      </c>
      <c r="F248" s="1">
        <v>44015</v>
      </c>
      <c r="G248" s="1">
        <v>44081</v>
      </c>
      <c r="H248" s="1">
        <v>44081</v>
      </c>
      <c r="I248" s="1">
        <v>44081</v>
      </c>
      <c r="J248" s="1">
        <v>44277</v>
      </c>
      <c r="K248" t="s">
        <v>2891</v>
      </c>
      <c r="L248" t="s">
        <v>38</v>
      </c>
      <c r="M248" t="s">
        <v>3002</v>
      </c>
      <c r="N248" t="s">
        <v>3003</v>
      </c>
      <c r="O248" t="s">
        <v>2161</v>
      </c>
      <c r="P248" t="s">
        <v>2814</v>
      </c>
      <c r="Q248" t="s">
        <v>2815</v>
      </c>
      <c r="R248" t="s">
        <v>3004</v>
      </c>
      <c r="S248" t="s">
        <v>3004</v>
      </c>
      <c r="T248" t="s">
        <v>3005</v>
      </c>
      <c r="U248" t="s">
        <v>35</v>
      </c>
      <c r="V248" t="s">
        <v>35</v>
      </c>
      <c r="W248" t="str">
        <f>HYPERLINK("https://esastar-publication.sso.esa.int/nonEsaTenderActions/details/1472", "https://esastar-publication.sso.esa.int/nonEsaTenderActions/details/1472")</f>
        <v>https://esastar-publication.sso.esa.int/nonEsaTenderActions/details/1472</v>
      </c>
    </row>
    <row r="249" spans="1:23" hidden="1" x14ac:dyDescent="0.35">
      <c r="A249" t="s">
        <v>3006</v>
      </c>
      <c r="B249" t="s">
        <v>32</v>
      </c>
      <c r="C249" t="s">
        <v>3007</v>
      </c>
      <c r="D249" t="s">
        <v>34</v>
      </c>
      <c r="E249" s="1">
        <v>43935</v>
      </c>
      <c r="F249" s="1">
        <v>44202</v>
      </c>
      <c r="G249" s="1">
        <v>44245</v>
      </c>
      <c r="H249" s="1">
        <v>44245</v>
      </c>
      <c r="I249" s="1">
        <v>44245</v>
      </c>
      <c r="J249" s="1">
        <v>44277</v>
      </c>
      <c r="K249" t="s">
        <v>2891</v>
      </c>
      <c r="L249" t="s">
        <v>64</v>
      </c>
      <c r="M249" t="s">
        <v>2913</v>
      </c>
      <c r="N249" t="s">
        <v>2211</v>
      </c>
      <c r="O249" t="s">
        <v>2982</v>
      </c>
      <c r="P249" t="s">
        <v>2983</v>
      </c>
      <c r="Q249" t="s">
        <v>2984</v>
      </c>
      <c r="R249" t="s">
        <v>2563</v>
      </c>
      <c r="S249" t="s">
        <v>2563</v>
      </c>
      <c r="T249" t="s">
        <v>2943</v>
      </c>
      <c r="U249" t="s">
        <v>35</v>
      </c>
      <c r="V249" t="s">
        <v>84</v>
      </c>
      <c r="W249" t="str">
        <f>HYPERLINK("https://esastar-publication.sso.esa.int/nonEsaTenderActions/details/1439", "https://esastar-publication.sso.esa.int/nonEsaTenderActions/details/1439")</f>
        <v>https://esastar-publication.sso.esa.int/nonEsaTenderActions/details/1439</v>
      </c>
    </row>
    <row r="250" spans="1:23" hidden="1" x14ac:dyDescent="0.35">
      <c r="A250" t="s">
        <v>3008</v>
      </c>
      <c r="B250" t="s">
        <v>32</v>
      </c>
      <c r="C250" t="s">
        <v>3009</v>
      </c>
      <c r="D250" t="s">
        <v>34</v>
      </c>
      <c r="E250" s="1">
        <v>43935</v>
      </c>
      <c r="F250" s="1">
        <v>44249</v>
      </c>
      <c r="G250" s="1">
        <v>44288</v>
      </c>
      <c r="H250" s="1">
        <v>44288</v>
      </c>
      <c r="I250" s="1">
        <v>44288</v>
      </c>
      <c r="J250" s="1">
        <v>44277</v>
      </c>
      <c r="K250" t="s">
        <v>2891</v>
      </c>
      <c r="L250" t="s">
        <v>64</v>
      </c>
      <c r="M250" t="s">
        <v>2913</v>
      </c>
      <c r="N250" t="s">
        <v>2211</v>
      </c>
      <c r="O250" t="s">
        <v>2982</v>
      </c>
      <c r="P250" t="s">
        <v>2983</v>
      </c>
      <c r="Q250" t="s">
        <v>2984</v>
      </c>
      <c r="R250" t="s">
        <v>2563</v>
      </c>
      <c r="S250" t="s">
        <v>2563</v>
      </c>
      <c r="T250" t="s">
        <v>1506</v>
      </c>
      <c r="U250" t="s">
        <v>35</v>
      </c>
      <c r="V250" t="s">
        <v>35</v>
      </c>
      <c r="W250" t="str">
        <f>HYPERLINK("https://esastar-publication.sso.esa.int/nonEsaTenderActions/details/1432", "https://esastar-publication.sso.esa.int/nonEsaTenderActions/details/1432")</f>
        <v>https://esastar-publication.sso.esa.int/nonEsaTenderActions/details/1432</v>
      </c>
    </row>
    <row r="251" spans="1:23" x14ac:dyDescent="0.35">
      <c r="A251" t="s">
        <v>3010</v>
      </c>
      <c r="B251" t="s">
        <v>50</v>
      </c>
      <c r="C251" t="s">
        <v>3011</v>
      </c>
      <c r="D251" t="s">
        <v>34</v>
      </c>
      <c r="E251" s="1">
        <v>43935</v>
      </c>
      <c r="F251" t="s">
        <v>35</v>
      </c>
      <c r="G251" t="s">
        <v>35</v>
      </c>
      <c r="H251" t="s">
        <v>35</v>
      </c>
      <c r="I251" t="s">
        <v>35</v>
      </c>
      <c r="J251" s="1">
        <v>44287</v>
      </c>
      <c r="K251" t="s">
        <v>2891</v>
      </c>
      <c r="L251" t="s">
        <v>64</v>
      </c>
      <c r="M251" t="s">
        <v>2913</v>
      </c>
      <c r="N251" t="s">
        <v>2211</v>
      </c>
      <c r="O251" t="s">
        <v>1743</v>
      </c>
      <c r="P251" t="s">
        <v>2212</v>
      </c>
      <c r="Q251" t="s">
        <v>2213</v>
      </c>
      <c r="R251" t="s">
        <v>2563</v>
      </c>
      <c r="S251" t="s">
        <v>2563</v>
      </c>
      <c r="T251" t="s">
        <v>1506</v>
      </c>
      <c r="U251" t="s">
        <v>35</v>
      </c>
      <c r="V251" t="s">
        <v>35</v>
      </c>
      <c r="W251" t="str">
        <f>HYPERLINK("https://esastar-publication.sso.esa.int/nonEsaTenderActions/details/1637", "https://esastar-publication.sso.esa.int/nonEsaTenderActions/details/1637")</f>
        <v>https://esastar-publication.sso.esa.int/nonEsaTenderActions/details/1637</v>
      </c>
    </row>
    <row r="252" spans="1:23" x14ac:dyDescent="0.35">
      <c r="A252" t="s">
        <v>3012</v>
      </c>
      <c r="B252" t="s">
        <v>50</v>
      </c>
      <c r="C252" t="s">
        <v>3013</v>
      </c>
      <c r="D252" t="s">
        <v>34</v>
      </c>
      <c r="E252" s="1">
        <v>43935</v>
      </c>
      <c r="F252" t="s">
        <v>35</v>
      </c>
      <c r="G252" t="s">
        <v>35</v>
      </c>
      <c r="H252" t="s">
        <v>35</v>
      </c>
      <c r="I252" t="s">
        <v>35</v>
      </c>
      <c r="J252" s="1">
        <v>44287</v>
      </c>
      <c r="K252" t="s">
        <v>2891</v>
      </c>
      <c r="L252" t="s">
        <v>64</v>
      </c>
      <c r="M252" t="s">
        <v>2913</v>
      </c>
      <c r="N252" t="s">
        <v>2211</v>
      </c>
      <c r="O252" t="s">
        <v>1743</v>
      </c>
      <c r="P252" t="s">
        <v>2212</v>
      </c>
      <c r="Q252" t="s">
        <v>2213</v>
      </c>
      <c r="R252" t="s">
        <v>2563</v>
      </c>
      <c r="S252" t="s">
        <v>2563</v>
      </c>
      <c r="T252" t="s">
        <v>1506</v>
      </c>
      <c r="U252" t="s">
        <v>35</v>
      </c>
      <c r="V252" t="s">
        <v>35</v>
      </c>
      <c r="W252" t="str">
        <f>HYPERLINK("https://esastar-publication.sso.esa.int/nonEsaTenderActions/details/1638", "https://esastar-publication.sso.esa.int/nonEsaTenderActions/details/1638")</f>
        <v>https://esastar-publication.sso.esa.int/nonEsaTenderActions/details/1638</v>
      </c>
    </row>
    <row r="253" spans="1:23" x14ac:dyDescent="0.35">
      <c r="A253" t="s">
        <v>3014</v>
      </c>
      <c r="B253" t="s">
        <v>50</v>
      </c>
      <c r="C253" t="s">
        <v>3015</v>
      </c>
      <c r="D253" t="s">
        <v>34</v>
      </c>
      <c r="E253" s="1">
        <v>43935</v>
      </c>
      <c r="F253" t="s">
        <v>35</v>
      </c>
      <c r="G253" t="s">
        <v>35</v>
      </c>
      <c r="H253" t="s">
        <v>35</v>
      </c>
      <c r="I253" t="s">
        <v>35</v>
      </c>
      <c r="J253" s="1">
        <v>44287</v>
      </c>
      <c r="K253" t="s">
        <v>2891</v>
      </c>
      <c r="L253" t="s">
        <v>64</v>
      </c>
      <c r="M253" t="s">
        <v>2913</v>
      </c>
      <c r="N253" t="s">
        <v>2211</v>
      </c>
      <c r="O253" t="s">
        <v>1743</v>
      </c>
      <c r="P253" t="s">
        <v>2212</v>
      </c>
      <c r="Q253" t="s">
        <v>2213</v>
      </c>
      <c r="R253" t="s">
        <v>2563</v>
      </c>
      <c r="S253" t="s">
        <v>2563</v>
      </c>
      <c r="T253" t="s">
        <v>3016</v>
      </c>
      <c r="U253" t="s">
        <v>35</v>
      </c>
      <c r="V253" t="s">
        <v>2595</v>
      </c>
      <c r="W253" t="str">
        <f>HYPERLINK("https://esastar-publication.sso.esa.int/nonEsaTenderActions/details/1640", "https://esastar-publication.sso.esa.int/nonEsaTenderActions/details/1640")</f>
        <v>https://esastar-publication.sso.esa.int/nonEsaTenderActions/details/1640</v>
      </c>
    </row>
    <row r="254" spans="1:23" x14ac:dyDescent="0.35">
      <c r="A254" t="s">
        <v>3017</v>
      </c>
      <c r="B254" t="s">
        <v>50</v>
      </c>
      <c r="C254" t="s">
        <v>3018</v>
      </c>
      <c r="D254" t="s">
        <v>34</v>
      </c>
      <c r="E254" s="1">
        <v>43935</v>
      </c>
      <c r="F254" t="s">
        <v>35</v>
      </c>
      <c r="G254" t="s">
        <v>35</v>
      </c>
      <c r="H254" t="s">
        <v>35</v>
      </c>
      <c r="I254" t="s">
        <v>35</v>
      </c>
      <c r="J254" s="1">
        <v>44287</v>
      </c>
      <c r="K254" t="s">
        <v>2891</v>
      </c>
      <c r="L254" t="s">
        <v>64</v>
      </c>
      <c r="M254" t="s">
        <v>2913</v>
      </c>
      <c r="N254" t="s">
        <v>2211</v>
      </c>
      <c r="O254" t="s">
        <v>1743</v>
      </c>
      <c r="P254" t="s">
        <v>2212</v>
      </c>
      <c r="Q254" t="s">
        <v>2213</v>
      </c>
      <c r="R254" t="s">
        <v>2563</v>
      </c>
      <c r="S254" t="s">
        <v>2563</v>
      </c>
      <c r="T254" t="s">
        <v>2943</v>
      </c>
      <c r="U254" t="s">
        <v>35</v>
      </c>
      <c r="V254" t="s">
        <v>2595</v>
      </c>
      <c r="W254" t="str">
        <f>HYPERLINK("https://esastar-publication.sso.esa.int/nonEsaTenderActions/details/1641", "https://esastar-publication.sso.esa.int/nonEsaTenderActions/details/1641")</f>
        <v>https://esastar-publication.sso.esa.int/nonEsaTenderActions/details/1641</v>
      </c>
    </row>
    <row r="255" spans="1:23" hidden="1" x14ac:dyDescent="0.35">
      <c r="A255" t="s">
        <v>3019</v>
      </c>
      <c r="B255" t="s">
        <v>32</v>
      </c>
      <c r="C255" t="s">
        <v>3020</v>
      </c>
      <c r="D255" t="s">
        <v>34</v>
      </c>
      <c r="E255" s="1">
        <v>43928</v>
      </c>
      <c r="F255" s="1">
        <v>43936</v>
      </c>
      <c r="G255" s="1">
        <v>44116</v>
      </c>
      <c r="H255" s="1">
        <v>44116</v>
      </c>
      <c r="I255" s="1">
        <v>44116</v>
      </c>
      <c r="J255" s="1">
        <v>44277</v>
      </c>
      <c r="K255" t="s">
        <v>2891</v>
      </c>
      <c r="L255" t="s">
        <v>38</v>
      </c>
      <c r="M255" t="s">
        <v>2913</v>
      </c>
      <c r="N255" t="s">
        <v>2211</v>
      </c>
      <c r="O255" t="s">
        <v>2982</v>
      </c>
      <c r="P255" t="s">
        <v>2983</v>
      </c>
      <c r="Q255" t="s">
        <v>2984</v>
      </c>
      <c r="R255" t="s">
        <v>2563</v>
      </c>
      <c r="S255" t="s">
        <v>2563</v>
      </c>
      <c r="T255" t="s">
        <v>1506</v>
      </c>
      <c r="U255" t="s">
        <v>35</v>
      </c>
      <c r="V255" t="s">
        <v>35</v>
      </c>
      <c r="W255" t="str">
        <f>HYPERLINK("https://esastar-publication.sso.esa.int/nonEsaTenderActions/details/1425", "https://esastar-publication.sso.esa.int/nonEsaTenderActions/details/1425")</f>
        <v>https://esastar-publication.sso.esa.int/nonEsaTenderActions/details/1425</v>
      </c>
    </row>
    <row r="256" spans="1:23" ht="29" hidden="1" x14ac:dyDescent="0.35">
      <c r="A256" t="s">
        <v>3021</v>
      </c>
      <c r="B256" t="s">
        <v>32</v>
      </c>
      <c r="C256" t="s">
        <v>3022</v>
      </c>
      <c r="D256" t="s">
        <v>34</v>
      </c>
      <c r="E256" s="1">
        <v>43913</v>
      </c>
      <c r="F256" s="1">
        <v>43937</v>
      </c>
      <c r="G256" s="1">
        <v>43991</v>
      </c>
      <c r="H256" s="1">
        <v>43991</v>
      </c>
      <c r="I256" s="1">
        <v>43991</v>
      </c>
      <c r="J256" s="1">
        <v>44277</v>
      </c>
      <c r="K256" t="s">
        <v>2891</v>
      </c>
      <c r="L256" t="s">
        <v>64</v>
      </c>
      <c r="M256" t="s">
        <v>2976</v>
      </c>
      <c r="N256" t="s">
        <v>2977</v>
      </c>
      <c r="O256" t="s">
        <v>3023</v>
      </c>
      <c r="P256" t="s">
        <v>3024</v>
      </c>
      <c r="Q256" t="s">
        <v>3025</v>
      </c>
      <c r="R256" t="s">
        <v>3026</v>
      </c>
      <c r="S256" t="s">
        <v>3027</v>
      </c>
      <c r="T256" t="s">
        <v>3028</v>
      </c>
      <c r="U256" t="s">
        <v>35</v>
      </c>
      <c r="V256" t="s">
        <v>35</v>
      </c>
      <c r="W256" t="str">
        <f>HYPERLINK("https://esastar-publication.sso.esa.int/nonEsaTenderActions/details/1423", "https://esastar-publication.sso.esa.int/nonEsaTenderActions/details/1423")</f>
        <v>https://esastar-publication.sso.esa.int/nonEsaTenderActions/details/1423</v>
      </c>
    </row>
    <row r="257" spans="1:23" hidden="1" x14ac:dyDescent="0.35">
      <c r="A257" t="s">
        <v>3029</v>
      </c>
      <c r="B257" t="s">
        <v>32</v>
      </c>
      <c r="C257" t="s">
        <v>3030</v>
      </c>
      <c r="D257" t="s">
        <v>34</v>
      </c>
      <c r="E257" s="1">
        <v>43865</v>
      </c>
      <c r="F257" s="1">
        <v>43903</v>
      </c>
      <c r="G257" s="1">
        <v>43945</v>
      </c>
      <c r="H257" s="1">
        <v>43945</v>
      </c>
      <c r="I257" s="1">
        <v>43945</v>
      </c>
      <c r="J257" s="1">
        <v>44277</v>
      </c>
      <c r="K257" t="s">
        <v>2891</v>
      </c>
      <c r="L257" t="s">
        <v>38</v>
      </c>
      <c r="M257" t="s">
        <v>2987</v>
      </c>
      <c r="N257" t="s">
        <v>2988</v>
      </c>
      <c r="O257" t="s">
        <v>1942</v>
      </c>
      <c r="P257" t="s">
        <v>2989</v>
      </c>
      <c r="Q257" t="s">
        <v>2990</v>
      </c>
      <c r="R257" t="s">
        <v>2991</v>
      </c>
      <c r="S257" t="s">
        <v>2992</v>
      </c>
      <c r="T257" t="s">
        <v>3031</v>
      </c>
      <c r="U257" t="s">
        <v>109</v>
      </c>
      <c r="V257" t="s">
        <v>35</v>
      </c>
      <c r="W257" t="str">
        <f>HYPERLINK("https://esastar-publication.sso.esa.int/nonEsaTenderActions/details/1466", "https://esastar-publication.sso.esa.int/nonEsaTenderActions/details/1466")</f>
        <v>https://esastar-publication.sso.esa.int/nonEsaTenderActions/details/1466</v>
      </c>
    </row>
    <row r="258" spans="1:23" hidden="1" x14ac:dyDescent="0.35">
      <c r="A258" t="s">
        <v>3032</v>
      </c>
      <c r="B258" t="s">
        <v>32</v>
      </c>
      <c r="C258" t="s">
        <v>3033</v>
      </c>
      <c r="D258" t="s">
        <v>34</v>
      </c>
      <c r="E258" s="1">
        <v>43852</v>
      </c>
      <c r="F258" s="1">
        <v>43866</v>
      </c>
      <c r="G258" s="1">
        <v>43913</v>
      </c>
      <c r="H258" s="1">
        <v>43913</v>
      </c>
      <c r="I258" s="1">
        <v>43913</v>
      </c>
      <c r="J258" s="1">
        <v>44277</v>
      </c>
      <c r="K258" t="s">
        <v>2891</v>
      </c>
      <c r="L258" t="s">
        <v>2405</v>
      </c>
      <c r="M258" t="s">
        <v>2936</v>
      </c>
      <c r="N258" t="s">
        <v>2937</v>
      </c>
      <c r="O258" t="s">
        <v>3034</v>
      </c>
      <c r="P258" t="s">
        <v>3035</v>
      </c>
      <c r="Q258" t="s">
        <v>3036</v>
      </c>
      <c r="R258" t="s">
        <v>3037</v>
      </c>
      <c r="S258" t="s">
        <v>3038</v>
      </c>
      <c r="T258" t="s">
        <v>1506</v>
      </c>
      <c r="U258" t="s">
        <v>35</v>
      </c>
      <c r="V258" t="s">
        <v>35</v>
      </c>
      <c r="W258" t="str">
        <f>HYPERLINK("https://esastar-publication.sso.esa.int/nonEsaTenderActions/details/1486", "https://esastar-publication.sso.esa.int/nonEsaTenderActions/details/1486")</f>
        <v>https://esastar-publication.sso.esa.int/nonEsaTenderActions/details/1486</v>
      </c>
    </row>
    <row r="259" spans="1:23" hidden="1" x14ac:dyDescent="0.35">
      <c r="A259" t="s">
        <v>3039</v>
      </c>
      <c r="B259" t="s">
        <v>32</v>
      </c>
      <c r="C259" t="s">
        <v>3040</v>
      </c>
      <c r="D259" t="s">
        <v>34</v>
      </c>
      <c r="E259" s="1">
        <v>43804</v>
      </c>
      <c r="F259" s="1">
        <v>43928</v>
      </c>
      <c r="G259" s="1">
        <v>44377</v>
      </c>
      <c r="H259" s="1">
        <v>44377</v>
      </c>
      <c r="I259" s="1">
        <v>44377</v>
      </c>
      <c r="J259" s="1">
        <v>44277</v>
      </c>
      <c r="K259" t="s">
        <v>2891</v>
      </c>
      <c r="L259" t="s">
        <v>2405</v>
      </c>
      <c r="M259" t="s">
        <v>2821</v>
      </c>
      <c r="N259" t="s">
        <v>2822</v>
      </c>
      <c r="O259" t="s">
        <v>35</v>
      </c>
      <c r="P259" t="s">
        <v>2824</v>
      </c>
      <c r="Q259" t="s">
        <v>2825</v>
      </c>
      <c r="R259" t="s">
        <v>2826</v>
      </c>
      <c r="S259" t="s">
        <v>2827</v>
      </c>
      <c r="T259" t="s">
        <v>3005</v>
      </c>
      <c r="U259" t="s">
        <v>35</v>
      </c>
      <c r="V259" t="s">
        <v>35</v>
      </c>
      <c r="W259" t="str">
        <f>HYPERLINK("https://esastar-publication.sso.esa.int/nonEsaTenderActions/details/1372", "https://esastar-publication.sso.esa.int/nonEsaTenderActions/details/1372")</f>
        <v>https://esastar-publication.sso.esa.int/nonEsaTenderActions/details/1372</v>
      </c>
    </row>
    <row r="260" spans="1:23" hidden="1" x14ac:dyDescent="0.35">
      <c r="A260" t="s">
        <v>3041</v>
      </c>
      <c r="B260" t="s">
        <v>32</v>
      </c>
      <c r="C260" t="s">
        <v>3042</v>
      </c>
      <c r="D260" t="s">
        <v>34</v>
      </c>
      <c r="E260" s="1">
        <v>43711</v>
      </c>
      <c r="F260" s="1">
        <v>43726</v>
      </c>
      <c r="G260" s="1">
        <v>43798</v>
      </c>
      <c r="H260" s="1">
        <v>43798</v>
      </c>
      <c r="I260" s="1">
        <v>43798</v>
      </c>
      <c r="J260" s="1">
        <v>44277</v>
      </c>
      <c r="K260" t="s">
        <v>2891</v>
      </c>
      <c r="L260" t="s">
        <v>622</v>
      </c>
      <c r="M260" t="s">
        <v>2987</v>
      </c>
      <c r="N260" t="s">
        <v>2988</v>
      </c>
      <c r="O260" t="s">
        <v>1942</v>
      </c>
      <c r="P260" t="s">
        <v>2989</v>
      </c>
      <c r="Q260" t="s">
        <v>2990</v>
      </c>
      <c r="R260" t="s">
        <v>2991</v>
      </c>
      <c r="S260" t="s">
        <v>2992</v>
      </c>
      <c r="T260" t="s">
        <v>2993</v>
      </c>
      <c r="U260" t="s">
        <v>35</v>
      </c>
      <c r="V260" t="s">
        <v>35</v>
      </c>
      <c r="W260" t="str">
        <f>HYPERLINK("https://esastar-publication.sso.esa.int/nonEsaTenderActions/details/1376", "https://esastar-publication.sso.esa.int/nonEsaTenderActions/details/1376")</f>
        <v>https://esastar-publication.sso.esa.int/nonEsaTenderActions/details/1376</v>
      </c>
    </row>
    <row r="261" spans="1:23" hidden="1" x14ac:dyDescent="0.35">
      <c r="A261" t="s">
        <v>3043</v>
      </c>
      <c r="B261" t="s">
        <v>32</v>
      </c>
      <c r="C261" t="s">
        <v>3044</v>
      </c>
      <c r="D261" t="s">
        <v>34</v>
      </c>
      <c r="E261" s="1">
        <v>43671</v>
      </c>
      <c r="F261" s="1">
        <v>43671</v>
      </c>
      <c r="G261" s="1">
        <v>43689</v>
      </c>
      <c r="H261" s="1">
        <v>43689</v>
      </c>
      <c r="I261" s="1">
        <v>43689</v>
      </c>
      <c r="J261" s="1">
        <v>44277</v>
      </c>
      <c r="K261" t="s">
        <v>2891</v>
      </c>
      <c r="L261" t="s">
        <v>2405</v>
      </c>
      <c r="M261" t="s">
        <v>2913</v>
      </c>
      <c r="N261" t="s">
        <v>3045</v>
      </c>
      <c r="O261" t="s">
        <v>2982</v>
      </c>
      <c r="P261" t="s">
        <v>2983</v>
      </c>
      <c r="Q261" t="s">
        <v>2984</v>
      </c>
      <c r="R261" t="s">
        <v>3046</v>
      </c>
      <c r="S261" t="s">
        <v>3046</v>
      </c>
      <c r="T261" t="s">
        <v>3047</v>
      </c>
      <c r="U261" t="s">
        <v>35</v>
      </c>
      <c r="V261" t="s">
        <v>35</v>
      </c>
      <c r="W261" t="str">
        <f>HYPERLINK("https://esastar-publication.sso.esa.int/nonEsaTenderActions/details/1374", "https://esastar-publication.sso.esa.int/nonEsaTenderActions/details/1374")</f>
        <v>https://esastar-publication.sso.esa.int/nonEsaTenderActions/details/1374</v>
      </c>
    </row>
    <row r="262" spans="1:23" hidden="1" x14ac:dyDescent="0.35">
      <c r="A262" t="s">
        <v>3048</v>
      </c>
      <c r="B262" t="s">
        <v>32</v>
      </c>
      <c r="C262" t="s">
        <v>3049</v>
      </c>
      <c r="D262" t="s">
        <v>34</v>
      </c>
      <c r="E262" s="1">
        <v>43647</v>
      </c>
      <c r="F262" s="1">
        <v>43679</v>
      </c>
      <c r="G262" s="1">
        <v>43741</v>
      </c>
      <c r="H262" s="1">
        <v>43741</v>
      </c>
      <c r="I262" s="1">
        <v>43741</v>
      </c>
      <c r="J262" s="1">
        <v>44277</v>
      </c>
      <c r="K262" t="s">
        <v>2891</v>
      </c>
      <c r="L262" t="s">
        <v>38</v>
      </c>
      <c r="M262" t="s">
        <v>3002</v>
      </c>
      <c r="N262" t="s">
        <v>3003</v>
      </c>
      <c r="O262" t="s">
        <v>2161</v>
      </c>
      <c r="P262" t="s">
        <v>2814</v>
      </c>
      <c r="Q262" t="s">
        <v>2815</v>
      </c>
      <c r="R262" t="s">
        <v>3004</v>
      </c>
      <c r="S262" t="s">
        <v>3004</v>
      </c>
      <c r="T262" t="s">
        <v>3050</v>
      </c>
      <c r="U262" t="s">
        <v>35</v>
      </c>
      <c r="V262" t="s">
        <v>35</v>
      </c>
      <c r="W262" t="str">
        <f>HYPERLINK("https://esastar-publication.sso.esa.int/nonEsaTenderActions/details/1393", "https://esastar-publication.sso.esa.int/nonEsaTenderActions/details/1393")</f>
        <v>https://esastar-publication.sso.esa.int/nonEsaTenderActions/details/1393</v>
      </c>
    </row>
    <row r="263" spans="1:23" hidden="1" x14ac:dyDescent="0.35">
      <c r="A263" t="s">
        <v>3051</v>
      </c>
      <c r="B263" t="s">
        <v>32</v>
      </c>
      <c r="C263" t="s">
        <v>3052</v>
      </c>
      <c r="D263" t="s">
        <v>34</v>
      </c>
      <c r="E263" s="1">
        <v>43644</v>
      </c>
      <c r="F263" s="1">
        <v>43679</v>
      </c>
      <c r="G263" s="1">
        <v>43760</v>
      </c>
      <c r="H263" s="1">
        <v>43760</v>
      </c>
      <c r="I263" s="1">
        <v>43760</v>
      </c>
      <c r="J263" s="1">
        <v>44277</v>
      </c>
      <c r="K263" t="s">
        <v>2891</v>
      </c>
      <c r="L263" t="s">
        <v>64</v>
      </c>
      <c r="M263" t="s">
        <v>3002</v>
      </c>
      <c r="N263" t="s">
        <v>3003</v>
      </c>
      <c r="O263" t="s">
        <v>2161</v>
      </c>
      <c r="P263" t="s">
        <v>2814</v>
      </c>
      <c r="Q263" t="s">
        <v>2815</v>
      </c>
      <c r="R263" t="s">
        <v>3004</v>
      </c>
      <c r="S263" t="s">
        <v>3004</v>
      </c>
      <c r="T263" t="s">
        <v>3050</v>
      </c>
      <c r="U263" t="s">
        <v>35</v>
      </c>
      <c r="V263" t="s">
        <v>35</v>
      </c>
      <c r="W263" t="str">
        <f>HYPERLINK("https://esastar-publication.sso.esa.int/nonEsaTenderActions/details/1389", "https://esastar-publication.sso.esa.int/nonEsaTenderActions/details/1389")</f>
        <v>https://esastar-publication.sso.esa.int/nonEsaTenderActions/details/1389</v>
      </c>
    </row>
    <row r="264" spans="1:23" hidden="1" x14ac:dyDescent="0.35">
      <c r="A264" t="s">
        <v>3053</v>
      </c>
      <c r="B264" t="s">
        <v>32</v>
      </c>
      <c r="C264" t="s">
        <v>3054</v>
      </c>
      <c r="D264" t="s">
        <v>34</v>
      </c>
      <c r="E264" s="1">
        <v>43423</v>
      </c>
      <c r="F264" s="1">
        <v>43423</v>
      </c>
      <c r="G264" s="1">
        <v>43434</v>
      </c>
      <c r="H264" s="1">
        <v>43434</v>
      </c>
      <c r="I264" s="1">
        <v>43434</v>
      </c>
      <c r="J264" s="1">
        <v>44276</v>
      </c>
      <c r="K264" t="s">
        <v>2891</v>
      </c>
      <c r="L264" t="s">
        <v>64</v>
      </c>
      <c r="M264" t="s">
        <v>2913</v>
      </c>
      <c r="N264" t="s">
        <v>3055</v>
      </c>
      <c r="O264" t="s">
        <v>2982</v>
      </c>
      <c r="P264" t="s">
        <v>2983</v>
      </c>
      <c r="Q264" t="s">
        <v>2984</v>
      </c>
      <c r="R264" t="s">
        <v>3046</v>
      </c>
      <c r="S264" t="s">
        <v>3046</v>
      </c>
      <c r="T264" t="s">
        <v>3056</v>
      </c>
      <c r="U264" t="s">
        <v>777</v>
      </c>
      <c r="V264" t="s">
        <v>35</v>
      </c>
      <c r="W264" t="str">
        <f>HYPERLINK("https://esastar-publication.sso.esa.int/nonEsaTenderActions/details/1336", "https://esastar-publication.sso.esa.int/nonEsaTenderActions/details/1336")</f>
        <v>https://esastar-publication.sso.esa.int/nonEsaTenderActions/details/1336</v>
      </c>
    </row>
    <row r="265" spans="1:23" hidden="1" x14ac:dyDescent="0.35">
      <c r="A265" t="s">
        <v>3057</v>
      </c>
      <c r="B265" t="s">
        <v>32</v>
      </c>
      <c r="C265" t="s">
        <v>3058</v>
      </c>
      <c r="D265" t="s">
        <v>34</v>
      </c>
      <c r="E265" s="1">
        <v>43418</v>
      </c>
      <c r="F265" s="1">
        <v>43447</v>
      </c>
      <c r="G265" s="1">
        <v>43493</v>
      </c>
      <c r="H265" s="1">
        <v>43493</v>
      </c>
      <c r="I265" s="1">
        <v>43493</v>
      </c>
      <c r="J265" s="1">
        <v>44277</v>
      </c>
      <c r="K265" t="s">
        <v>2891</v>
      </c>
      <c r="L265" t="s">
        <v>38</v>
      </c>
      <c r="M265" t="s">
        <v>2987</v>
      </c>
      <c r="N265" t="s">
        <v>2988</v>
      </c>
      <c r="O265" t="s">
        <v>2184</v>
      </c>
      <c r="P265" t="s">
        <v>2989</v>
      </c>
      <c r="Q265" t="s">
        <v>2990</v>
      </c>
      <c r="R265" t="s">
        <v>2991</v>
      </c>
      <c r="S265" t="s">
        <v>2992</v>
      </c>
      <c r="T265" t="s">
        <v>3059</v>
      </c>
      <c r="U265" t="s">
        <v>109</v>
      </c>
      <c r="V265" t="s">
        <v>35</v>
      </c>
      <c r="W265" t="str">
        <f>HYPERLINK("https://esastar-publication.sso.esa.int/nonEsaTenderActions/details/1340", "https://esastar-publication.sso.esa.int/nonEsaTenderActions/details/1340")</f>
        <v>https://esastar-publication.sso.esa.int/nonEsaTenderActions/details/1340</v>
      </c>
    </row>
    <row r="266" spans="1:23" hidden="1" x14ac:dyDescent="0.35">
      <c r="A266" t="s">
        <v>3060</v>
      </c>
      <c r="B266" t="s">
        <v>32</v>
      </c>
      <c r="C266" t="s">
        <v>3061</v>
      </c>
      <c r="D266" t="s">
        <v>34</v>
      </c>
      <c r="E266" s="1">
        <v>43279</v>
      </c>
      <c r="F266" s="1">
        <v>43571</v>
      </c>
      <c r="G266" s="1">
        <v>43633</v>
      </c>
      <c r="H266" s="1">
        <v>43633</v>
      </c>
      <c r="I266" s="1">
        <v>43633</v>
      </c>
      <c r="J266" s="1">
        <v>44276</v>
      </c>
      <c r="K266" t="s">
        <v>2891</v>
      </c>
      <c r="L266" t="s">
        <v>64</v>
      </c>
      <c r="M266" t="s">
        <v>3062</v>
      </c>
      <c r="N266" t="s">
        <v>3063</v>
      </c>
      <c r="O266" t="s">
        <v>983</v>
      </c>
      <c r="P266" t="s">
        <v>2199</v>
      </c>
      <c r="Q266" t="s">
        <v>2200</v>
      </c>
      <c r="R266" t="s">
        <v>3064</v>
      </c>
      <c r="S266" t="s">
        <v>3064</v>
      </c>
      <c r="T266" t="s">
        <v>3065</v>
      </c>
      <c r="U266" t="s">
        <v>35</v>
      </c>
      <c r="V266" t="s">
        <v>35</v>
      </c>
      <c r="W266" t="str">
        <f>HYPERLINK("https://esastar-publication.sso.esa.int/nonEsaTenderActions/details/1334", "https://esastar-publication.sso.esa.int/nonEsaTenderActions/details/1334")</f>
        <v>https://esastar-publication.sso.esa.int/nonEsaTenderActions/details/1334</v>
      </c>
    </row>
    <row r="267" spans="1:23" x14ac:dyDescent="0.35">
      <c r="A267" t="s">
        <v>3066</v>
      </c>
      <c r="B267" t="s">
        <v>50</v>
      </c>
      <c r="C267" t="s">
        <v>3067</v>
      </c>
      <c r="D267" t="s">
        <v>34</v>
      </c>
      <c r="E267" s="1">
        <v>43270</v>
      </c>
      <c r="F267" t="s">
        <v>35</v>
      </c>
      <c r="G267" t="s">
        <v>35</v>
      </c>
      <c r="H267" t="s">
        <v>35</v>
      </c>
      <c r="I267" t="s">
        <v>35</v>
      </c>
      <c r="J267" s="1">
        <v>44276</v>
      </c>
      <c r="K267" t="s">
        <v>2891</v>
      </c>
      <c r="L267" t="s">
        <v>163</v>
      </c>
      <c r="M267" t="s">
        <v>3062</v>
      </c>
      <c r="N267" t="s">
        <v>3063</v>
      </c>
      <c r="O267" t="s">
        <v>983</v>
      </c>
      <c r="P267" t="s">
        <v>2199</v>
      </c>
      <c r="Q267" t="s">
        <v>2200</v>
      </c>
      <c r="R267" t="s">
        <v>3064</v>
      </c>
      <c r="S267" t="s">
        <v>3064</v>
      </c>
      <c r="T267" t="s">
        <v>3065</v>
      </c>
      <c r="U267" t="s">
        <v>35</v>
      </c>
      <c r="V267" t="s">
        <v>35</v>
      </c>
      <c r="W267" t="str">
        <f>HYPERLINK("https://esastar-publication.sso.esa.int/nonEsaTenderActions/details/1331", "https://esastar-publication.sso.esa.int/nonEsaTenderActions/details/1331")</f>
        <v>https://esastar-publication.sso.esa.int/nonEsaTenderActions/details/1331</v>
      </c>
    </row>
    <row r="268" spans="1:23" hidden="1" x14ac:dyDescent="0.35">
      <c r="A268" t="s">
        <v>3068</v>
      </c>
      <c r="B268" t="s">
        <v>32</v>
      </c>
      <c r="C268" t="s">
        <v>3069</v>
      </c>
      <c r="D268" t="s">
        <v>34</v>
      </c>
      <c r="E268" s="1">
        <v>43249</v>
      </c>
      <c r="F268" s="1">
        <v>43258</v>
      </c>
      <c r="G268" s="1">
        <v>43300</v>
      </c>
      <c r="H268" s="1">
        <v>43300</v>
      </c>
      <c r="I268" s="1">
        <v>43300</v>
      </c>
      <c r="J268" s="1">
        <v>44277</v>
      </c>
      <c r="K268" t="s">
        <v>2891</v>
      </c>
      <c r="L268" t="s">
        <v>38</v>
      </c>
      <c r="M268" t="s">
        <v>3062</v>
      </c>
      <c r="N268" t="s">
        <v>3063</v>
      </c>
      <c r="O268" t="s">
        <v>983</v>
      </c>
      <c r="P268" t="s">
        <v>3070</v>
      </c>
      <c r="Q268" t="s">
        <v>3071</v>
      </c>
      <c r="R268" t="s">
        <v>3072</v>
      </c>
      <c r="S268" t="s">
        <v>3072</v>
      </c>
      <c r="T268" t="s">
        <v>3073</v>
      </c>
      <c r="U268" t="s">
        <v>35</v>
      </c>
      <c r="V268" t="s">
        <v>2282</v>
      </c>
      <c r="W268" t="str">
        <f>HYPERLINK("https://esastar-publication.sso.esa.int/nonEsaTenderActions/details/1338", "https://esastar-publication.sso.esa.int/nonEsaTenderActions/details/1338")</f>
        <v>https://esastar-publication.sso.esa.int/nonEsaTenderActions/details/1338</v>
      </c>
    </row>
    <row r="269" spans="1:23" hidden="1" x14ac:dyDescent="0.35">
      <c r="A269" t="s">
        <v>3074</v>
      </c>
      <c r="B269" t="s">
        <v>32</v>
      </c>
      <c r="C269" t="s">
        <v>3075</v>
      </c>
      <c r="D269" t="s">
        <v>34</v>
      </c>
      <c r="E269" s="1">
        <v>43235</v>
      </c>
      <c r="F269" s="1">
        <v>43236</v>
      </c>
      <c r="G269" s="1">
        <v>43285</v>
      </c>
      <c r="H269" s="1">
        <v>43285</v>
      </c>
      <c r="I269" s="1">
        <v>43285</v>
      </c>
      <c r="J269" s="1">
        <v>44277</v>
      </c>
      <c r="K269" t="s">
        <v>2891</v>
      </c>
      <c r="L269" t="s">
        <v>38</v>
      </c>
      <c r="M269" t="s">
        <v>3062</v>
      </c>
      <c r="N269" t="s">
        <v>3063</v>
      </c>
      <c r="O269" t="s">
        <v>983</v>
      </c>
      <c r="P269" t="s">
        <v>3070</v>
      </c>
      <c r="Q269" t="s">
        <v>3071</v>
      </c>
      <c r="R269" t="s">
        <v>3072</v>
      </c>
      <c r="S269" t="s">
        <v>3072</v>
      </c>
      <c r="T269" t="s">
        <v>3073</v>
      </c>
      <c r="U269" t="s">
        <v>35</v>
      </c>
      <c r="V269" t="s">
        <v>2205</v>
      </c>
      <c r="W269" t="str">
        <f>HYPERLINK("https://esastar-publication.sso.esa.int/nonEsaTenderActions/details/1337", "https://esastar-publication.sso.esa.int/nonEsaTenderActions/details/1337")</f>
        <v>https://esastar-publication.sso.esa.int/nonEsaTenderActions/details/1337</v>
      </c>
    </row>
    <row r="270" spans="1:23" ht="29" hidden="1" x14ac:dyDescent="0.35">
      <c r="A270" t="s">
        <v>3076</v>
      </c>
      <c r="B270" t="s">
        <v>32</v>
      </c>
      <c r="C270" t="s">
        <v>3077</v>
      </c>
      <c r="D270" t="s">
        <v>34</v>
      </c>
      <c r="E270" s="1">
        <v>43196</v>
      </c>
      <c r="F270" s="1">
        <v>43199</v>
      </c>
      <c r="G270" s="1">
        <v>43203</v>
      </c>
      <c r="H270" s="1">
        <v>43203</v>
      </c>
      <c r="I270" s="1">
        <v>43203</v>
      </c>
      <c r="J270" s="1">
        <v>44276</v>
      </c>
      <c r="K270" t="s">
        <v>2891</v>
      </c>
      <c r="L270" t="s">
        <v>38</v>
      </c>
      <c r="M270" t="s">
        <v>2913</v>
      </c>
      <c r="N270" t="s">
        <v>3045</v>
      </c>
      <c r="O270" t="s">
        <v>2982</v>
      </c>
      <c r="P270" t="s">
        <v>2983</v>
      </c>
      <c r="Q270" t="s">
        <v>2984</v>
      </c>
      <c r="R270" t="s">
        <v>3046</v>
      </c>
      <c r="S270" t="s">
        <v>3046</v>
      </c>
      <c r="T270" t="s">
        <v>1475</v>
      </c>
      <c r="U270" t="s">
        <v>3078</v>
      </c>
      <c r="V270" t="s">
        <v>35</v>
      </c>
      <c r="W270" t="str">
        <f>HYPERLINK("https://esastar-publication.sso.esa.int/nonEsaTenderActions/details/1335", "https://esastar-publication.sso.esa.int/nonEsaTenderActions/details/1335")</f>
        <v>https://esastar-publication.sso.esa.int/nonEsaTenderActions/details/1335</v>
      </c>
    </row>
    <row r="271" spans="1:23" ht="29" hidden="1" x14ac:dyDescent="0.35">
      <c r="A271" t="s">
        <v>3079</v>
      </c>
      <c r="B271" t="s">
        <v>32</v>
      </c>
      <c r="C271" t="s">
        <v>3080</v>
      </c>
      <c r="D271" t="s">
        <v>34</v>
      </c>
      <c r="E271" s="1">
        <v>43181</v>
      </c>
      <c r="F271" s="1">
        <v>43187</v>
      </c>
      <c r="G271" s="1">
        <v>43245</v>
      </c>
      <c r="H271" s="1">
        <v>43245</v>
      </c>
      <c r="I271" s="1">
        <v>43245</v>
      </c>
      <c r="J271" s="1">
        <v>44277</v>
      </c>
      <c r="K271" t="s">
        <v>2891</v>
      </c>
      <c r="L271" t="s">
        <v>64</v>
      </c>
      <c r="M271" t="s">
        <v>2987</v>
      </c>
      <c r="N271" t="s">
        <v>2988</v>
      </c>
      <c r="O271" t="s">
        <v>2184</v>
      </c>
      <c r="P271" t="s">
        <v>2989</v>
      </c>
      <c r="Q271" t="s">
        <v>2990</v>
      </c>
      <c r="R271" t="s">
        <v>2991</v>
      </c>
      <c r="S271" t="s">
        <v>2992</v>
      </c>
      <c r="T271" t="s">
        <v>832</v>
      </c>
      <c r="U271" t="s">
        <v>801</v>
      </c>
      <c r="V271" t="s">
        <v>3081</v>
      </c>
      <c r="W271" t="str">
        <f>HYPERLINK("https://esastar-publication.sso.esa.int/nonEsaTenderActions/details/1339", "https://esastar-publication.sso.esa.int/nonEsaTenderActions/details/1339")</f>
        <v>https://esastar-publication.sso.esa.int/nonEsaTenderActions/details/1339</v>
      </c>
    </row>
    <row r="272" spans="1:23" hidden="1" x14ac:dyDescent="0.35">
      <c r="A272" t="s">
        <v>3082</v>
      </c>
      <c r="B272" t="s">
        <v>32</v>
      </c>
      <c r="C272" t="s">
        <v>3083</v>
      </c>
      <c r="D272" t="s">
        <v>34</v>
      </c>
      <c r="E272" s="1">
        <v>43172</v>
      </c>
      <c r="F272" s="1">
        <v>43409</v>
      </c>
      <c r="G272" s="1">
        <v>43451</v>
      </c>
      <c r="H272" s="1">
        <v>43451</v>
      </c>
      <c r="I272" s="1">
        <v>43451</v>
      </c>
      <c r="J272" s="1">
        <v>44276</v>
      </c>
      <c r="K272" t="s">
        <v>2891</v>
      </c>
      <c r="L272" t="s">
        <v>38</v>
      </c>
      <c r="M272" t="s">
        <v>3062</v>
      </c>
      <c r="N272" t="s">
        <v>3063</v>
      </c>
      <c r="O272" t="s">
        <v>983</v>
      </c>
      <c r="P272" t="s">
        <v>2199</v>
      </c>
      <c r="Q272" t="s">
        <v>2200</v>
      </c>
      <c r="R272" t="s">
        <v>3064</v>
      </c>
      <c r="S272" t="s">
        <v>3064</v>
      </c>
      <c r="T272" t="s">
        <v>3065</v>
      </c>
      <c r="U272" t="s">
        <v>35</v>
      </c>
      <c r="V272" t="s">
        <v>35</v>
      </c>
      <c r="W272" t="str">
        <f>HYPERLINK("https://esastar-publication.sso.esa.int/nonEsaTenderActions/details/1330", "https://esastar-publication.sso.esa.int/nonEsaTenderActions/details/1330")</f>
        <v>https://esastar-publication.sso.esa.int/nonEsaTenderActions/details/1330</v>
      </c>
    </row>
    <row r="273" spans="1:23" hidden="1" x14ac:dyDescent="0.35">
      <c r="A273" t="s">
        <v>3084</v>
      </c>
      <c r="B273" t="s">
        <v>32</v>
      </c>
      <c r="C273" t="s">
        <v>3085</v>
      </c>
      <c r="D273" t="s">
        <v>34</v>
      </c>
      <c r="E273" s="1">
        <v>43167</v>
      </c>
      <c r="F273" s="1">
        <v>43175</v>
      </c>
      <c r="G273" s="1">
        <v>43238</v>
      </c>
      <c r="H273" s="1">
        <v>43238</v>
      </c>
      <c r="I273" s="1">
        <v>43238</v>
      </c>
      <c r="J273" s="1">
        <v>44276</v>
      </c>
      <c r="K273" t="s">
        <v>2891</v>
      </c>
      <c r="L273" t="s">
        <v>2405</v>
      </c>
      <c r="M273" t="s">
        <v>3062</v>
      </c>
      <c r="N273" t="s">
        <v>3063</v>
      </c>
      <c r="O273" t="s">
        <v>983</v>
      </c>
      <c r="P273" t="s">
        <v>2199</v>
      </c>
      <c r="Q273" t="s">
        <v>2200</v>
      </c>
      <c r="R273" t="s">
        <v>3064</v>
      </c>
      <c r="S273" t="s">
        <v>3064</v>
      </c>
      <c r="T273" t="s">
        <v>3065</v>
      </c>
      <c r="U273" t="s">
        <v>35</v>
      </c>
      <c r="V273" t="s">
        <v>35</v>
      </c>
      <c r="W273" t="str">
        <f>HYPERLINK("https://esastar-publication.sso.esa.int/nonEsaTenderActions/details/1329", "https://esastar-publication.sso.esa.int/nonEsaTenderActions/details/1329")</f>
        <v>https://esastar-publication.sso.esa.int/nonEsaTenderActions/details/1329</v>
      </c>
    </row>
    <row r="274" spans="1:23" hidden="1" x14ac:dyDescent="0.35">
      <c r="A274" t="s">
        <v>3086</v>
      </c>
      <c r="B274" t="s">
        <v>32</v>
      </c>
      <c r="C274" t="s">
        <v>3087</v>
      </c>
      <c r="D274" t="s">
        <v>34</v>
      </c>
      <c r="E274" s="1">
        <v>43164</v>
      </c>
      <c r="F274" s="1">
        <v>43256</v>
      </c>
      <c r="G274" s="1">
        <v>43367</v>
      </c>
      <c r="H274" s="1">
        <v>43367</v>
      </c>
      <c r="I274" s="1">
        <v>43367</v>
      </c>
      <c r="J274" s="1">
        <v>44277</v>
      </c>
      <c r="K274" t="s">
        <v>2891</v>
      </c>
      <c r="L274" t="s">
        <v>64</v>
      </c>
      <c r="M274" t="s">
        <v>3002</v>
      </c>
      <c r="N274" t="s">
        <v>3003</v>
      </c>
      <c r="O274" t="s">
        <v>388</v>
      </c>
      <c r="P274" t="s">
        <v>2814</v>
      </c>
      <c r="Q274" t="s">
        <v>2815</v>
      </c>
      <c r="R274" t="s">
        <v>35</v>
      </c>
      <c r="S274" t="s">
        <v>35</v>
      </c>
      <c r="T274" t="s">
        <v>3088</v>
      </c>
      <c r="U274" t="s">
        <v>35</v>
      </c>
      <c r="V274" t="s">
        <v>35</v>
      </c>
      <c r="W274" t="str">
        <f>HYPERLINK("https://esastar-publication.sso.esa.int/nonEsaTenderActions/details/1342", "https://esastar-publication.sso.esa.int/nonEsaTenderActions/details/1342")</f>
        <v>https://esastar-publication.sso.esa.int/nonEsaTenderActions/details/1342</v>
      </c>
    </row>
    <row r="275" spans="1:23" hidden="1" x14ac:dyDescent="0.35">
      <c r="A275" t="s">
        <v>3089</v>
      </c>
      <c r="B275" t="s">
        <v>32</v>
      </c>
      <c r="C275" t="s">
        <v>3090</v>
      </c>
      <c r="D275" t="s">
        <v>34</v>
      </c>
      <c r="E275" s="1">
        <v>43075</v>
      </c>
      <c r="F275" s="1">
        <v>43084</v>
      </c>
      <c r="G275" s="1">
        <v>43143</v>
      </c>
      <c r="H275" s="1">
        <v>43143</v>
      </c>
      <c r="I275" s="1">
        <v>43143</v>
      </c>
      <c r="J275" s="1">
        <v>44276</v>
      </c>
      <c r="K275" t="s">
        <v>2891</v>
      </c>
      <c r="L275" t="s">
        <v>64</v>
      </c>
      <c r="M275" t="s">
        <v>3062</v>
      </c>
      <c r="N275" t="s">
        <v>3063</v>
      </c>
      <c r="O275" t="s">
        <v>983</v>
      </c>
      <c r="P275" t="s">
        <v>3070</v>
      </c>
      <c r="Q275" t="s">
        <v>3071</v>
      </c>
      <c r="R275" t="s">
        <v>3072</v>
      </c>
      <c r="S275" t="s">
        <v>3072</v>
      </c>
      <c r="T275" t="s">
        <v>3073</v>
      </c>
      <c r="U275" t="s">
        <v>35</v>
      </c>
      <c r="V275" t="s">
        <v>2205</v>
      </c>
      <c r="W275" t="str">
        <f>HYPERLINK("https://esastar-publication.sso.esa.int/nonEsaTenderActions/details/1307", "https://esastar-publication.sso.esa.int/nonEsaTenderActions/details/1307")</f>
        <v>https://esastar-publication.sso.esa.int/nonEsaTenderActions/details/1307</v>
      </c>
    </row>
    <row r="276" spans="1:23" hidden="1" x14ac:dyDescent="0.35">
      <c r="A276" t="s">
        <v>3091</v>
      </c>
      <c r="B276" t="s">
        <v>32</v>
      </c>
      <c r="C276" t="s">
        <v>3092</v>
      </c>
      <c r="D276" t="s">
        <v>34</v>
      </c>
      <c r="E276" s="1">
        <v>43070</v>
      </c>
      <c r="F276" s="1">
        <v>43143</v>
      </c>
      <c r="G276" s="1">
        <v>43185</v>
      </c>
      <c r="H276" s="1">
        <v>43185</v>
      </c>
      <c r="I276" s="1">
        <v>43185</v>
      </c>
      <c r="J276" s="1">
        <v>44276</v>
      </c>
      <c r="K276" t="s">
        <v>2891</v>
      </c>
      <c r="L276" t="s">
        <v>163</v>
      </c>
      <c r="M276" t="s">
        <v>3062</v>
      </c>
      <c r="N276" t="s">
        <v>3063</v>
      </c>
      <c r="O276" t="s">
        <v>983</v>
      </c>
      <c r="P276" t="s">
        <v>2199</v>
      </c>
      <c r="Q276" t="s">
        <v>2200</v>
      </c>
      <c r="R276" t="s">
        <v>3064</v>
      </c>
      <c r="S276" t="s">
        <v>3064</v>
      </c>
      <c r="T276" t="s">
        <v>3065</v>
      </c>
      <c r="U276" t="s">
        <v>35</v>
      </c>
      <c r="V276" t="s">
        <v>35</v>
      </c>
      <c r="W276" t="str">
        <f>HYPERLINK("https://esastar-publication.sso.esa.int/nonEsaTenderActions/details/1301", "https://esastar-publication.sso.esa.int/nonEsaTenderActions/details/1301")</f>
        <v>https://esastar-publication.sso.esa.int/nonEsaTenderActions/details/1301</v>
      </c>
    </row>
    <row r="277" spans="1:23" hidden="1" x14ac:dyDescent="0.35">
      <c r="A277" t="s">
        <v>3093</v>
      </c>
      <c r="B277" t="s">
        <v>32</v>
      </c>
      <c r="C277" t="s">
        <v>3094</v>
      </c>
      <c r="D277" t="s">
        <v>34</v>
      </c>
      <c r="E277" s="1">
        <v>43070</v>
      </c>
      <c r="F277" s="1">
        <v>43194</v>
      </c>
      <c r="G277" s="1">
        <v>43243</v>
      </c>
      <c r="H277" s="1">
        <v>43243</v>
      </c>
      <c r="I277" s="1">
        <v>43243</v>
      </c>
      <c r="J277" s="1">
        <v>44276</v>
      </c>
      <c r="K277" t="s">
        <v>2891</v>
      </c>
      <c r="L277" t="s">
        <v>64</v>
      </c>
      <c r="M277" t="s">
        <v>3062</v>
      </c>
      <c r="N277" t="s">
        <v>3063</v>
      </c>
      <c r="O277" t="s">
        <v>983</v>
      </c>
      <c r="P277" t="s">
        <v>2199</v>
      </c>
      <c r="Q277" t="s">
        <v>2200</v>
      </c>
      <c r="R277" t="s">
        <v>3064</v>
      </c>
      <c r="S277" t="s">
        <v>3064</v>
      </c>
      <c r="T277" t="s">
        <v>3065</v>
      </c>
      <c r="U277" t="s">
        <v>35</v>
      </c>
      <c r="V277" t="s">
        <v>35</v>
      </c>
      <c r="W277" t="str">
        <f>HYPERLINK("https://esastar-publication.sso.esa.int/nonEsaTenderActions/details/1300", "https://esastar-publication.sso.esa.int/nonEsaTenderActions/details/1300")</f>
        <v>https://esastar-publication.sso.esa.int/nonEsaTenderActions/details/1300</v>
      </c>
    </row>
    <row r="278" spans="1:23" hidden="1" x14ac:dyDescent="0.35">
      <c r="A278" t="s">
        <v>3095</v>
      </c>
      <c r="B278" t="s">
        <v>32</v>
      </c>
      <c r="C278" t="s">
        <v>3096</v>
      </c>
      <c r="D278" t="s">
        <v>34</v>
      </c>
      <c r="E278" s="1">
        <v>43070</v>
      </c>
      <c r="F278" s="1">
        <v>43165</v>
      </c>
      <c r="G278" s="1">
        <v>43238</v>
      </c>
      <c r="H278" s="1">
        <v>43238</v>
      </c>
      <c r="I278" s="1">
        <v>43238</v>
      </c>
      <c r="J278" s="1">
        <v>44276</v>
      </c>
      <c r="K278" t="s">
        <v>2891</v>
      </c>
      <c r="L278" t="s">
        <v>64</v>
      </c>
      <c r="M278" t="s">
        <v>3062</v>
      </c>
      <c r="N278" t="s">
        <v>3063</v>
      </c>
      <c r="O278" t="s">
        <v>983</v>
      </c>
      <c r="P278" t="s">
        <v>2199</v>
      </c>
      <c r="Q278" t="s">
        <v>2200</v>
      </c>
      <c r="R278" t="s">
        <v>3064</v>
      </c>
      <c r="S278" t="s">
        <v>3064</v>
      </c>
      <c r="T278" t="s">
        <v>3065</v>
      </c>
      <c r="U278" t="s">
        <v>35</v>
      </c>
      <c r="V278" t="s">
        <v>35</v>
      </c>
      <c r="W278" t="str">
        <f>HYPERLINK("https://esastar-publication.sso.esa.int/nonEsaTenderActions/details/1299", "https://esastar-publication.sso.esa.int/nonEsaTenderActions/details/1299")</f>
        <v>https://esastar-publication.sso.esa.int/nonEsaTenderActions/details/1299</v>
      </c>
    </row>
    <row r="279" spans="1:23" hidden="1" x14ac:dyDescent="0.35">
      <c r="A279" t="s">
        <v>3097</v>
      </c>
      <c r="B279" t="s">
        <v>32</v>
      </c>
      <c r="C279" t="s">
        <v>3098</v>
      </c>
      <c r="D279" t="s">
        <v>34</v>
      </c>
      <c r="E279" s="1">
        <v>43070</v>
      </c>
      <c r="F279" s="1">
        <v>43143</v>
      </c>
      <c r="G279" s="1">
        <v>43199</v>
      </c>
      <c r="H279" s="1">
        <v>43199</v>
      </c>
      <c r="I279" s="1">
        <v>43199</v>
      </c>
      <c r="J279" s="1">
        <v>44276</v>
      </c>
      <c r="K279" t="s">
        <v>2891</v>
      </c>
      <c r="L279" t="s">
        <v>38</v>
      </c>
      <c r="M279" t="s">
        <v>3062</v>
      </c>
      <c r="N279" t="s">
        <v>3063</v>
      </c>
      <c r="O279" t="s">
        <v>983</v>
      </c>
      <c r="P279" t="s">
        <v>2199</v>
      </c>
      <c r="Q279" t="s">
        <v>2200</v>
      </c>
      <c r="R279" t="s">
        <v>3064</v>
      </c>
      <c r="S279" t="s">
        <v>3064</v>
      </c>
      <c r="T279" t="s">
        <v>3065</v>
      </c>
      <c r="U279" t="s">
        <v>35</v>
      </c>
      <c r="V279" t="s">
        <v>35</v>
      </c>
      <c r="W279" t="str">
        <f>HYPERLINK("https://esastar-publication.sso.esa.int/nonEsaTenderActions/details/1298", "https://esastar-publication.sso.esa.int/nonEsaTenderActions/details/1298")</f>
        <v>https://esastar-publication.sso.esa.int/nonEsaTenderActions/details/1298</v>
      </c>
    </row>
    <row r="280" spans="1:23" hidden="1" x14ac:dyDescent="0.35">
      <c r="A280" t="s">
        <v>3099</v>
      </c>
      <c r="B280" t="s">
        <v>32</v>
      </c>
      <c r="C280" t="s">
        <v>3100</v>
      </c>
      <c r="D280" t="s">
        <v>34</v>
      </c>
      <c r="E280" s="1">
        <v>43055</v>
      </c>
      <c r="F280" s="1">
        <v>43158</v>
      </c>
      <c r="G280" s="1">
        <v>43199</v>
      </c>
      <c r="H280" s="1">
        <v>43199</v>
      </c>
      <c r="I280" s="1">
        <v>43199</v>
      </c>
      <c r="J280" s="1">
        <v>44276</v>
      </c>
      <c r="K280" t="s">
        <v>2891</v>
      </c>
      <c r="L280" t="s">
        <v>163</v>
      </c>
      <c r="M280" t="s">
        <v>3062</v>
      </c>
      <c r="N280" t="s">
        <v>3063</v>
      </c>
      <c r="O280" t="s">
        <v>983</v>
      </c>
      <c r="P280" t="s">
        <v>2199</v>
      </c>
      <c r="Q280" t="s">
        <v>2200</v>
      </c>
      <c r="R280" t="s">
        <v>3064</v>
      </c>
      <c r="S280" t="s">
        <v>3064</v>
      </c>
      <c r="T280" t="s">
        <v>3065</v>
      </c>
      <c r="U280" t="s">
        <v>35</v>
      </c>
      <c r="V280" t="s">
        <v>35</v>
      </c>
      <c r="W280" t="str">
        <f>HYPERLINK("https://esastar-publication.sso.esa.int/nonEsaTenderActions/details/1297", "https://esastar-publication.sso.esa.int/nonEsaTenderActions/details/1297")</f>
        <v>https://esastar-publication.sso.esa.int/nonEsaTenderActions/details/1297</v>
      </c>
    </row>
    <row r="281" spans="1:23" hidden="1" x14ac:dyDescent="0.35">
      <c r="A281" t="s">
        <v>3101</v>
      </c>
      <c r="B281" t="s">
        <v>32</v>
      </c>
      <c r="C281" t="s">
        <v>3102</v>
      </c>
      <c r="D281" t="s">
        <v>34</v>
      </c>
      <c r="E281" s="1">
        <v>43047</v>
      </c>
      <c r="F281" s="1">
        <v>43068</v>
      </c>
      <c r="G281" s="1">
        <v>43124</v>
      </c>
      <c r="H281" s="1">
        <v>43124</v>
      </c>
      <c r="I281" s="1">
        <v>43124</v>
      </c>
      <c r="J281" s="1">
        <v>44276</v>
      </c>
      <c r="K281" t="s">
        <v>2891</v>
      </c>
      <c r="L281" t="s">
        <v>163</v>
      </c>
      <c r="M281" t="s">
        <v>3103</v>
      </c>
      <c r="N281" t="s">
        <v>3104</v>
      </c>
      <c r="O281" t="s">
        <v>3105</v>
      </c>
      <c r="P281" t="s">
        <v>2814</v>
      </c>
      <c r="Q281" t="s">
        <v>2815</v>
      </c>
      <c r="R281" t="s">
        <v>35</v>
      </c>
      <c r="S281" t="s">
        <v>35</v>
      </c>
      <c r="T281" t="s">
        <v>3106</v>
      </c>
      <c r="U281" t="s">
        <v>3107</v>
      </c>
      <c r="V281" t="s">
        <v>35</v>
      </c>
      <c r="W281" t="str">
        <f>HYPERLINK("https://esastar-publication.sso.esa.int/nonEsaTenderActions/details/1316", "https://esastar-publication.sso.esa.int/nonEsaTenderActions/details/1316")</f>
        <v>https://esastar-publication.sso.esa.int/nonEsaTenderActions/details/1316</v>
      </c>
    </row>
    <row r="282" spans="1:23" hidden="1" x14ac:dyDescent="0.35">
      <c r="A282" t="s">
        <v>3108</v>
      </c>
      <c r="B282" t="s">
        <v>32</v>
      </c>
      <c r="C282" t="s">
        <v>3109</v>
      </c>
      <c r="D282" t="s">
        <v>34</v>
      </c>
      <c r="E282" s="1">
        <v>42941</v>
      </c>
      <c r="F282" s="1">
        <v>43007</v>
      </c>
      <c r="G282" s="1">
        <v>43122</v>
      </c>
      <c r="H282" s="1">
        <v>43122</v>
      </c>
      <c r="I282" s="1">
        <v>43122</v>
      </c>
      <c r="J282" s="1">
        <v>44276</v>
      </c>
      <c r="K282" t="s">
        <v>2891</v>
      </c>
      <c r="L282" t="s">
        <v>64</v>
      </c>
      <c r="M282" t="s">
        <v>3002</v>
      </c>
      <c r="N282" t="s">
        <v>3003</v>
      </c>
      <c r="O282" t="s">
        <v>388</v>
      </c>
      <c r="P282" t="s">
        <v>2814</v>
      </c>
      <c r="Q282" t="s">
        <v>2815</v>
      </c>
      <c r="R282" t="s">
        <v>35</v>
      </c>
      <c r="S282" t="s">
        <v>35</v>
      </c>
      <c r="T282" t="s">
        <v>3088</v>
      </c>
      <c r="U282" t="s">
        <v>35</v>
      </c>
      <c r="V282" t="s">
        <v>35</v>
      </c>
      <c r="W282" t="str">
        <f>HYPERLINK("https://esastar-publication.sso.esa.int/nonEsaTenderActions/details/1315", "https://esastar-publication.sso.esa.int/nonEsaTenderActions/details/1315")</f>
        <v>https://esastar-publication.sso.esa.int/nonEsaTenderActions/details/1315</v>
      </c>
    </row>
    <row r="283" spans="1:23" hidden="1" x14ac:dyDescent="0.35">
      <c r="A283" t="s">
        <v>3110</v>
      </c>
      <c r="B283" t="s">
        <v>32</v>
      </c>
      <c r="C283" t="s">
        <v>3111</v>
      </c>
      <c r="D283" t="s">
        <v>34</v>
      </c>
      <c r="E283" s="1">
        <v>42935</v>
      </c>
      <c r="F283" s="1">
        <v>42937</v>
      </c>
      <c r="G283" s="1">
        <v>43021</v>
      </c>
      <c r="H283" s="1">
        <v>43021</v>
      </c>
      <c r="I283" s="1">
        <v>43021</v>
      </c>
      <c r="J283" s="1">
        <v>44276</v>
      </c>
      <c r="K283" t="s">
        <v>2891</v>
      </c>
      <c r="L283" t="s">
        <v>64</v>
      </c>
      <c r="M283" t="s">
        <v>3062</v>
      </c>
      <c r="N283" t="s">
        <v>3063</v>
      </c>
      <c r="O283" t="s">
        <v>983</v>
      </c>
      <c r="P283" t="s">
        <v>2199</v>
      </c>
      <c r="Q283" t="s">
        <v>2200</v>
      </c>
      <c r="R283" t="s">
        <v>3112</v>
      </c>
      <c r="S283" t="s">
        <v>3112</v>
      </c>
      <c r="T283" t="s">
        <v>3073</v>
      </c>
      <c r="U283" t="s">
        <v>35</v>
      </c>
      <c r="V283" t="s">
        <v>2282</v>
      </c>
      <c r="W283" t="str">
        <f>HYPERLINK("https://esastar-publication.sso.esa.int/nonEsaTenderActions/details/1296", "https://esastar-publication.sso.esa.int/nonEsaTenderActions/details/1296")</f>
        <v>https://esastar-publication.sso.esa.int/nonEsaTenderActions/details/1296</v>
      </c>
    </row>
    <row r="284" spans="1:23" x14ac:dyDescent="0.35">
      <c r="A284" t="s">
        <v>3113</v>
      </c>
      <c r="B284" t="s">
        <v>50</v>
      </c>
      <c r="C284" t="s">
        <v>3114</v>
      </c>
      <c r="D284" t="s">
        <v>34</v>
      </c>
      <c r="E284" s="1">
        <v>42870</v>
      </c>
      <c r="F284" t="s">
        <v>35</v>
      </c>
      <c r="G284" t="s">
        <v>35</v>
      </c>
      <c r="H284" t="s">
        <v>35</v>
      </c>
      <c r="I284" t="s">
        <v>35</v>
      </c>
      <c r="J284" s="1">
        <v>44276</v>
      </c>
      <c r="K284" t="s">
        <v>2891</v>
      </c>
      <c r="L284" t="s">
        <v>163</v>
      </c>
      <c r="M284" t="s">
        <v>3062</v>
      </c>
      <c r="N284" t="s">
        <v>3115</v>
      </c>
      <c r="O284" t="s">
        <v>983</v>
      </c>
      <c r="P284" t="s">
        <v>3116</v>
      </c>
      <c r="Q284" t="s">
        <v>3117</v>
      </c>
      <c r="R284" t="s">
        <v>3118</v>
      </c>
      <c r="S284" t="s">
        <v>3118</v>
      </c>
      <c r="T284" t="s">
        <v>3065</v>
      </c>
      <c r="U284" t="s">
        <v>35</v>
      </c>
      <c r="V284" t="s">
        <v>35</v>
      </c>
      <c r="W284" t="str">
        <f>HYPERLINK("https://esastar-publication.sso.esa.int/nonEsaTenderActions/details/1303", "https://esastar-publication.sso.esa.int/nonEsaTenderActions/details/1303")</f>
        <v>https://esastar-publication.sso.esa.int/nonEsaTenderActions/details/1303</v>
      </c>
    </row>
    <row r="285" spans="1:23" hidden="1" x14ac:dyDescent="0.35">
      <c r="A285" t="s">
        <v>3119</v>
      </c>
      <c r="B285" t="s">
        <v>32</v>
      </c>
      <c r="C285" t="s">
        <v>3120</v>
      </c>
      <c r="D285" t="s">
        <v>34</v>
      </c>
      <c r="E285" s="1">
        <v>42870</v>
      </c>
      <c r="F285" s="1">
        <v>43573</v>
      </c>
      <c r="G285" s="1">
        <v>43630</v>
      </c>
      <c r="H285" s="1">
        <v>43630</v>
      </c>
      <c r="I285" s="1">
        <v>43630</v>
      </c>
      <c r="J285" s="1">
        <v>44276</v>
      </c>
      <c r="K285" t="s">
        <v>2891</v>
      </c>
      <c r="L285" t="s">
        <v>163</v>
      </c>
      <c r="M285" t="s">
        <v>3062</v>
      </c>
      <c r="N285" t="s">
        <v>3115</v>
      </c>
      <c r="O285" t="s">
        <v>983</v>
      </c>
      <c r="P285" t="s">
        <v>3116</v>
      </c>
      <c r="Q285" t="s">
        <v>3117</v>
      </c>
      <c r="R285" t="s">
        <v>3118</v>
      </c>
      <c r="S285" t="s">
        <v>3118</v>
      </c>
      <c r="T285" t="s">
        <v>3065</v>
      </c>
      <c r="U285" t="s">
        <v>35</v>
      </c>
      <c r="V285" t="s">
        <v>35</v>
      </c>
      <c r="W285" t="str">
        <f>HYPERLINK("https://esastar-publication.sso.esa.int/nonEsaTenderActions/details/1302", "https://esastar-publication.sso.esa.int/nonEsaTenderActions/details/1302")</f>
        <v>https://esastar-publication.sso.esa.int/nonEsaTenderActions/details/1302</v>
      </c>
    </row>
    <row r="286" spans="1:23" hidden="1" x14ac:dyDescent="0.35">
      <c r="A286" t="s">
        <v>3121</v>
      </c>
      <c r="B286" t="s">
        <v>32</v>
      </c>
      <c r="C286" t="s">
        <v>3122</v>
      </c>
      <c r="D286" t="s">
        <v>34</v>
      </c>
      <c r="E286" s="1">
        <v>42803</v>
      </c>
      <c r="F286" s="1">
        <v>42836</v>
      </c>
      <c r="G286" s="1">
        <v>42908</v>
      </c>
      <c r="H286" s="1">
        <v>42908</v>
      </c>
      <c r="I286" s="1">
        <v>42908</v>
      </c>
      <c r="J286" s="1">
        <v>44276</v>
      </c>
      <c r="K286" t="s">
        <v>2891</v>
      </c>
      <c r="L286" t="s">
        <v>64</v>
      </c>
      <c r="M286" t="s">
        <v>3062</v>
      </c>
      <c r="N286" t="s">
        <v>3063</v>
      </c>
      <c r="O286" t="s">
        <v>983</v>
      </c>
      <c r="P286" t="s">
        <v>3070</v>
      </c>
      <c r="Q286" t="s">
        <v>3071</v>
      </c>
      <c r="R286" t="s">
        <v>3072</v>
      </c>
      <c r="S286" t="s">
        <v>3072</v>
      </c>
      <c r="T286" t="s">
        <v>3065</v>
      </c>
      <c r="U286" t="s">
        <v>35</v>
      </c>
      <c r="V286" t="s">
        <v>35</v>
      </c>
      <c r="W286" t="str">
        <f>HYPERLINK("https://esastar-publication.sso.esa.int/nonEsaTenderActions/details/1305", "https://esastar-publication.sso.esa.int/nonEsaTenderActions/details/1305")</f>
        <v>https://esastar-publication.sso.esa.int/nonEsaTenderActions/details/1305</v>
      </c>
    </row>
    <row r="287" spans="1:23" hidden="1" x14ac:dyDescent="0.35">
      <c r="A287" t="s">
        <v>3123</v>
      </c>
      <c r="B287" t="s">
        <v>32</v>
      </c>
      <c r="C287" t="s">
        <v>3124</v>
      </c>
      <c r="D287" t="s">
        <v>34</v>
      </c>
      <c r="E287" s="1">
        <v>42802</v>
      </c>
      <c r="F287" s="1">
        <v>42807</v>
      </c>
      <c r="G287" s="1">
        <v>42874</v>
      </c>
      <c r="H287" s="1">
        <v>42874</v>
      </c>
      <c r="I287" s="1">
        <v>42874</v>
      </c>
      <c r="J287" s="1">
        <v>44276</v>
      </c>
      <c r="K287" t="s">
        <v>2891</v>
      </c>
      <c r="L287" t="s">
        <v>64</v>
      </c>
      <c r="M287" t="s">
        <v>3062</v>
      </c>
      <c r="N287" t="s">
        <v>3063</v>
      </c>
      <c r="O287" t="s">
        <v>983</v>
      </c>
      <c r="P287" t="s">
        <v>3070</v>
      </c>
      <c r="Q287" t="s">
        <v>3071</v>
      </c>
      <c r="R287" t="s">
        <v>3072</v>
      </c>
      <c r="S287" t="s">
        <v>3125</v>
      </c>
      <c r="T287" t="s">
        <v>3065</v>
      </c>
      <c r="U287" t="s">
        <v>35</v>
      </c>
      <c r="V287" t="s">
        <v>35</v>
      </c>
      <c r="W287" t="str">
        <f>HYPERLINK("https://esastar-publication.sso.esa.int/nonEsaTenderActions/details/1304", "https://esastar-publication.sso.esa.int/nonEsaTenderActions/details/1304")</f>
        <v>https://esastar-publication.sso.esa.int/nonEsaTenderActions/details/1304</v>
      </c>
    </row>
    <row r="288" spans="1:23" hidden="1" x14ac:dyDescent="0.35">
      <c r="A288" t="s">
        <v>3126</v>
      </c>
      <c r="B288" t="s">
        <v>32</v>
      </c>
      <c r="C288" t="s">
        <v>3127</v>
      </c>
      <c r="D288" t="s">
        <v>34</v>
      </c>
      <c r="E288" s="1">
        <v>42789</v>
      </c>
      <c r="F288" s="1">
        <v>42937</v>
      </c>
      <c r="G288" s="1">
        <v>43007</v>
      </c>
      <c r="H288" s="1">
        <v>43007</v>
      </c>
      <c r="I288" s="1">
        <v>43007</v>
      </c>
      <c r="J288" s="1">
        <v>44276</v>
      </c>
      <c r="K288" t="s">
        <v>2891</v>
      </c>
      <c r="L288" t="s">
        <v>163</v>
      </c>
      <c r="M288" t="s">
        <v>3062</v>
      </c>
      <c r="N288" t="s">
        <v>3063</v>
      </c>
      <c r="O288" t="s">
        <v>983</v>
      </c>
      <c r="P288" t="s">
        <v>2199</v>
      </c>
      <c r="Q288" t="s">
        <v>2200</v>
      </c>
      <c r="R288" t="s">
        <v>3112</v>
      </c>
      <c r="S288" t="s">
        <v>3112</v>
      </c>
      <c r="T288" t="s">
        <v>3073</v>
      </c>
      <c r="U288" t="s">
        <v>35</v>
      </c>
      <c r="V288" t="s">
        <v>2282</v>
      </c>
      <c r="W288" t="str">
        <f>HYPERLINK("https://esastar-publication.sso.esa.int/nonEsaTenderActions/details/1295", "https://esastar-publication.sso.esa.int/nonEsaTenderActions/details/1295")</f>
        <v>https://esastar-publication.sso.esa.int/nonEsaTenderActions/details/1295</v>
      </c>
    </row>
    <row r="289" spans="1:23" hidden="1" x14ac:dyDescent="0.35">
      <c r="A289" t="s">
        <v>3128</v>
      </c>
      <c r="B289" t="s">
        <v>32</v>
      </c>
      <c r="C289" t="s">
        <v>3129</v>
      </c>
      <c r="D289" t="s">
        <v>34</v>
      </c>
      <c r="E289" s="1">
        <v>42789</v>
      </c>
      <c r="F289" s="1">
        <v>42937</v>
      </c>
      <c r="G289" s="1">
        <v>43007</v>
      </c>
      <c r="H289" s="1">
        <v>43007</v>
      </c>
      <c r="I289" s="1">
        <v>43007</v>
      </c>
      <c r="J289" s="1">
        <v>44276</v>
      </c>
      <c r="K289" t="s">
        <v>2891</v>
      </c>
      <c r="L289" t="s">
        <v>163</v>
      </c>
      <c r="M289" t="s">
        <v>3062</v>
      </c>
      <c r="N289" t="s">
        <v>3063</v>
      </c>
      <c r="O289" t="s">
        <v>983</v>
      </c>
      <c r="P289" t="s">
        <v>2199</v>
      </c>
      <c r="Q289" t="s">
        <v>2200</v>
      </c>
      <c r="R289" t="s">
        <v>3112</v>
      </c>
      <c r="S289" t="s">
        <v>3112</v>
      </c>
      <c r="T289" t="s">
        <v>3073</v>
      </c>
      <c r="U289" t="s">
        <v>35</v>
      </c>
      <c r="V289" t="s">
        <v>2282</v>
      </c>
      <c r="W289" t="str">
        <f>HYPERLINK("https://esastar-publication.sso.esa.int/nonEsaTenderActions/details/1294", "https://esastar-publication.sso.esa.int/nonEsaTenderActions/details/1294")</f>
        <v>https://esastar-publication.sso.esa.int/nonEsaTenderActions/details/1294</v>
      </c>
    </row>
    <row r="290" spans="1:23" hidden="1" x14ac:dyDescent="0.35">
      <c r="A290" t="s">
        <v>3130</v>
      </c>
      <c r="B290" t="s">
        <v>32</v>
      </c>
      <c r="C290" t="s">
        <v>3131</v>
      </c>
      <c r="D290" t="s">
        <v>34</v>
      </c>
      <c r="E290" s="1">
        <v>42759</v>
      </c>
      <c r="F290" s="1">
        <v>42780</v>
      </c>
      <c r="G290" s="1">
        <v>42824</v>
      </c>
      <c r="H290" s="1">
        <v>42824</v>
      </c>
      <c r="I290" s="1">
        <v>42824</v>
      </c>
      <c r="J290" s="1">
        <v>44276</v>
      </c>
      <c r="K290" t="s">
        <v>2891</v>
      </c>
      <c r="L290" t="s">
        <v>163</v>
      </c>
      <c r="M290" t="s">
        <v>3103</v>
      </c>
      <c r="N290" t="s">
        <v>3104</v>
      </c>
      <c r="O290" t="s">
        <v>3105</v>
      </c>
      <c r="P290" t="s">
        <v>2814</v>
      </c>
      <c r="Q290" t="s">
        <v>2815</v>
      </c>
      <c r="R290" t="s">
        <v>35</v>
      </c>
      <c r="S290" t="s">
        <v>35</v>
      </c>
      <c r="T290" t="s">
        <v>3106</v>
      </c>
      <c r="U290" t="s">
        <v>35</v>
      </c>
      <c r="V290" t="s">
        <v>35</v>
      </c>
      <c r="W290" t="str">
        <f>HYPERLINK("https://esastar-publication.sso.esa.int/nonEsaTenderActions/details/1314", "https://esastar-publication.sso.esa.int/nonEsaTenderActions/details/1314")</f>
        <v>https://esastar-publication.sso.esa.int/nonEsaTenderActions/details/1314</v>
      </c>
    </row>
    <row r="291" spans="1:23" hidden="1" x14ac:dyDescent="0.35">
      <c r="A291" t="s">
        <v>3132</v>
      </c>
      <c r="B291" t="s">
        <v>32</v>
      </c>
      <c r="C291" t="s">
        <v>3133</v>
      </c>
      <c r="D291" t="s">
        <v>34</v>
      </c>
      <c r="E291" s="1">
        <v>42704</v>
      </c>
      <c r="F291" s="1">
        <v>42753</v>
      </c>
      <c r="G291" s="1">
        <v>42809</v>
      </c>
      <c r="H291" s="1">
        <v>42809</v>
      </c>
      <c r="I291" s="1">
        <v>42809</v>
      </c>
      <c r="J291" s="1">
        <v>44276</v>
      </c>
      <c r="K291" t="s">
        <v>2891</v>
      </c>
      <c r="L291" t="s">
        <v>64</v>
      </c>
      <c r="M291" t="s">
        <v>3062</v>
      </c>
      <c r="N291" t="s">
        <v>3063</v>
      </c>
      <c r="O291" t="s">
        <v>983</v>
      </c>
      <c r="P291" t="s">
        <v>2199</v>
      </c>
      <c r="Q291" t="s">
        <v>2200</v>
      </c>
      <c r="R291" t="s">
        <v>3112</v>
      </c>
      <c r="S291" t="s">
        <v>3112</v>
      </c>
      <c r="T291" t="s">
        <v>3065</v>
      </c>
      <c r="U291" t="s">
        <v>35</v>
      </c>
      <c r="V291" t="s">
        <v>35</v>
      </c>
      <c r="W291" t="str">
        <f>HYPERLINK("https://esastar-publication.sso.esa.int/nonEsaTenderActions/details/1283", "https://esastar-publication.sso.esa.int/nonEsaTenderActions/details/1283")</f>
        <v>https://esastar-publication.sso.esa.int/nonEsaTenderActions/details/1283</v>
      </c>
    </row>
    <row r="292" spans="1:23" hidden="1" x14ac:dyDescent="0.35">
      <c r="A292" t="s">
        <v>3134</v>
      </c>
      <c r="B292" t="s">
        <v>32</v>
      </c>
      <c r="C292" t="s">
        <v>3135</v>
      </c>
      <c r="D292" t="s">
        <v>34</v>
      </c>
      <c r="E292" s="1">
        <v>42688</v>
      </c>
      <c r="F292" s="1">
        <v>42850</v>
      </c>
      <c r="G292" s="1">
        <v>42906</v>
      </c>
      <c r="H292" s="1">
        <v>42906</v>
      </c>
      <c r="I292" s="1">
        <v>42906</v>
      </c>
      <c r="J292" s="1">
        <v>44276</v>
      </c>
      <c r="K292" t="s">
        <v>2891</v>
      </c>
      <c r="L292" t="s">
        <v>64</v>
      </c>
      <c r="M292" t="s">
        <v>3062</v>
      </c>
      <c r="N292" t="s">
        <v>3063</v>
      </c>
      <c r="O292" t="s">
        <v>983</v>
      </c>
      <c r="P292" t="s">
        <v>2199</v>
      </c>
      <c r="Q292" t="s">
        <v>2200</v>
      </c>
      <c r="R292" t="s">
        <v>3112</v>
      </c>
      <c r="S292" t="s">
        <v>3136</v>
      </c>
      <c r="T292" t="s">
        <v>3065</v>
      </c>
      <c r="U292" t="s">
        <v>35</v>
      </c>
      <c r="V292" t="s">
        <v>35</v>
      </c>
      <c r="W292" t="str">
        <f>HYPERLINK("https://esastar-publication.sso.esa.int/nonEsaTenderActions/details/1282", "https://esastar-publication.sso.esa.int/nonEsaTenderActions/details/1282")</f>
        <v>https://esastar-publication.sso.esa.int/nonEsaTenderActions/details/1282</v>
      </c>
    </row>
    <row r="293" spans="1:23" hidden="1" x14ac:dyDescent="0.35">
      <c r="A293" t="s">
        <v>3137</v>
      </c>
      <c r="B293" t="s">
        <v>32</v>
      </c>
      <c r="C293" t="s">
        <v>3138</v>
      </c>
      <c r="D293" t="s">
        <v>34</v>
      </c>
      <c r="E293" s="1">
        <v>42671</v>
      </c>
      <c r="F293" s="1">
        <v>42713</v>
      </c>
      <c r="G293" s="1">
        <v>42776</v>
      </c>
      <c r="H293" s="1">
        <v>42776</v>
      </c>
      <c r="I293" s="1">
        <v>42776</v>
      </c>
      <c r="J293" s="1">
        <v>44276</v>
      </c>
      <c r="K293" t="s">
        <v>2891</v>
      </c>
      <c r="L293" t="s">
        <v>64</v>
      </c>
      <c r="M293" t="s">
        <v>3062</v>
      </c>
      <c r="N293" t="s">
        <v>3063</v>
      </c>
      <c r="O293" t="s">
        <v>983</v>
      </c>
      <c r="P293" t="s">
        <v>2199</v>
      </c>
      <c r="Q293" t="s">
        <v>2200</v>
      </c>
      <c r="R293" t="s">
        <v>3112</v>
      </c>
      <c r="S293" t="s">
        <v>3112</v>
      </c>
      <c r="T293" t="s">
        <v>3065</v>
      </c>
      <c r="U293" t="s">
        <v>35</v>
      </c>
      <c r="V293" t="s">
        <v>35</v>
      </c>
      <c r="W293" t="str">
        <f>HYPERLINK("https://esastar-publication.sso.esa.int/nonEsaTenderActions/details/1281", "https://esastar-publication.sso.esa.int/nonEsaTenderActions/details/1281")</f>
        <v>https://esastar-publication.sso.esa.int/nonEsaTenderActions/details/1281</v>
      </c>
    </row>
    <row r="294" spans="1:23" hidden="1" x14ac:dyDescent="0.35">
      <c r="A294" t="s">
        <v>3139</v>
      </c>
      <c r="B294" t="s">
        <v>32</v>
      </c>
      <c r="C294" t="s">
        <v>3140</v>
      </c>
      <c r="D294" t="s">
        <v>34</v>
      </c>
      <c r="E294" s="1">
        <v>42545</v>
      </c>
      <c r="F294" s="1">
        <v>42689</v>
      </c>
      <c r="G294" s="1">
        <v>42755</v>
      </c>
      <c r="H294" s="1">
        <v>42755</v>
      </c>
      <c r="I294" s="1">
        <v>42755</v>
      </c>
      <c r="J294" s="1">
        <v>44276</v>
      </c>
      <c r="K294" t="s">
        <v>2891</v>
      </c>
      <c r="L294" t="s">
        <v>64</v>
      </c>
      <c r="M294" t="s">
        <v>3062</v>
      </c>
      <c r="N294" t="s">
        <v>3063</v>
      </c>
      <c r="O294" t="s">
        <v>983</v>
      </c>
      <c r="P294" t="s">
        <v>2199</v>
      </c>
      <c r="Q294" t="s">
        <v>2200</v>
      </c>
      <c r="R294" t="s">
        <v>3112</v>
      </c>
      <c r="S294" t="s">
        <v>3112</v>
      </c>
      <c r="T294" t="s">
        <v>3065</v>
      </c>
      <c r="U294" t="s">
        <v>35</v>
      </c>
      <c r="V294" t="s">
        <v>35</v>
      </c>
      <c r="W294" t="str">
        <f>HYPERLINK("https://esastar-publication.sso.esa.int/nonEsaTenderActions/details/1280", "https://esastar-publication.sso.esa.int/nonEsaTenderActions/details/1280")</f>
        <v>https://esastar-publication.sso.esa.int/nonEsaTenderActions/details/1280</v>
      </c>
    </row>
    <row r="295" spans="1:23" hidden="1" x14ac:dyDescent="0.35">
      <c r="A295" t="s">
        <v>3141</v>
      </c>
      <c r="B295" t="s">
        <v>32</v>
      </c>
      <c r="C295" t="s">
        <v>3142</v>
      </c>
      <c r="D295" t="s">
        <v>34</v>
      </c>
      <c r="E295" s="1">
        <v>41487</v>
      </c>
      <c r="F295" s="1">
        <v>43440</v>
      </c>
      <c r="G295" s="1">
        <v>43472</v>
      </c>
      <c r="H295" s="1">
        <v>43472</v>
      </c>
      <c r="I295" s="1">
        <v>43472</v>
      </c>
      <c r="J295" s="1">
        <v>44276</v>
      </c>
      <c r="K295" t="s">
        <v>2891</v>
      </c>
      <c r="L295" t="s">
        <v>64</v>
      </c>
      <c r="M295" t="s">
        <v>2913</v>
      </c>
      <c r="N295" t="s">
        <v>3055</v>
      </c>
      <c r="O295" t="s">
        <v>2982</v>
      </c>
      <c r="P295" t="s">
        <v>2983</v>
      </c>
      <c r="Q295" t="s">
        <v>2984</v>
      </c>
      <c r="R295" t="s">
        <v>3046</v>
      </c>
      <c r="S295" t="s">
        <v>3046</v>
      </c>
      <c r="T295" t="s">
        <v>2801</v>
      </c>
      <c r="U295" t="s">
        <v>801</v>
      </c>
      <c r="V295" t="s">
        <v>778</v>
      </c>
      <c r="W295" t="str">
        <f>HYPERLINK("https://esastar-publication.sso.esa.int/nonEsaTenderActions/details/1277", "https://esastar-publication.sso.esa.int/nonEsaTenderActions/details/1277")</f>
        <v>https://esastar-publication.sso.esa.int/nonEsaTenderActions/details/1277</v>
      </c>
    </row>
  </sheetData>
  <pageMargins left="0.7" right="0.7" top="0.75" bottom="0.75" header="0.3" footer="0.3"/>
  <headerFooter>
    <oddHeader>&amp;C&amp;"Aptos"&amp;10&amp;K000000 OFFICIAL - FOR PUBLIC RELEASE&amp;1#_x000D_</oddHeader>
    <oddFooter>&amp;C_x000D_&amp;1#&amp;"Aptos"&amp;10&amp;K000000 OFFICIAL - FOR PUBLIC RELEASE</oddFooter>
  </headerFooter>
  <tableParts count="1">
    <tablePart r:id="rId1"/>
  </tableParts>
</worksheet>
</file>

<file path=docMetadata/LabelInfo.xml><?xml version="1.0" encoding="utf-8"?>
<clbl:labelList xmlns:clbl="http://schemas.microsoft.com/office/2020/mipLabelMetadata">
  <clbl:label id="{7ce703f3-320d-41ff-88fa-f906c066dd14}" enabled="1" method="Privileged" siteId="{cbac7005-02c1-43eb-b497-e6492d1b2dd8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ESA ITTs – Issued</vt:lpstr>
      <vt:lpstr>ESA ITTs – Intended</vt:lpstr>
      <vt:lpstr>Non ESA ITTs – Issued</vt:lpstr>
      <vt:lpstr>Non ESA ITTs – Intended</vt:lpstr>
    </vt:vector>
  </TitlesOfParts>
  <Company>Cirrus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Chau, Vicky (DSIT)</dc:creator>
  <cp:lastModifiedBy>Chau, Vicky (DSIT)</cp:lastModifiedBy>
  <dcterms:created xsi:type="dcterms:W3CDTF">2026-10-21T11:31:24Z</dcterms:created>
  <dcterms:modified xsi:type="dcterms:W3CDTF">2026-10-21T11:39:00Z</dcterms:modified>
</cp:coreProperties>
</file>